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_skoroszyt" defaultThemeVersion="124226"/>
  <bookViews>
    <workbookView xWindow="480" yWindow="870" windowWidth="20730" windowHeight="11520"/>
  </bookViews>
  <sheets>
    <sheet name="Indeks" sheetId="1" r:id="rId1"/>
    <sheet name="Instrukcje" sheetId="5" r:id="rId2"/>
    <sheet name="Walidacja" sheetId="8" r:id="rId3"/>
    <sheet name="Sprawdzenie" sheetId="3" state="veryHidden" r:id="rId4"/>
    <sheet name="Pytania jakościowe" sheetId="7" r:id="rId5"/>
    <sheet name="Bilans" sheetId="6" r:id="rId6"/>
    <sheet name="Cover-NonLife" sheetId="9" r:id="rId7"/>
    <sheet name="Cover-Life" sheetId="10" r:id="rId8"/>
    <sheet name="CF-NL" sheetId="12" r:id="rId9"/>
    <sheet name="CF-L" sheetId="13" r:id="rId10"/>
    <sheet name="OF" sheetId="14" r:id="rId11"/>
    <sheet name="SCR Schemat" sheetId="15" r:id="rId12"/>
    <sheet name="SCR-Market" sheetId="17" r:id="rId13"/>
    <sheet name="SCR-CDR" sheetId="19" r:id="rId14"/>
    <sheet name="CDR_pomoc" sheetId="29" r:id="rId15"/>
    <sheet name="SCR-UL" sheetId="20" r:id="rId16"/>
    <sheet name="SCR-Cat" sheetId="21" r:id="rId17"/>
    <sheet name="SCR-UNL" sheetId="23" r:id="rId18"/>
    <sheet name="SCR-UH" sheetId="24" r:id="rId19"/>
    <sheet name="SCR-Op" sheetId="22" r:id="rId20"/>
    <sheet name="SCR" sheetId="25" r:id="rId21"/>
    <sheet name="MCR" sheetId="26" r:id="rId22"/>
    <sheet name="SCR-USP" sheetId="28" r:id="rId23"/>
    <sheet name="Model_wewn" sheetId="27" r:id="rId24"/>
    <sheet name="Słownik" sheetId="2" r:id="rId25"/>
    <sheet name="Parametry" sheetId="18" r:id="rId26"/>
    <sheet name="Stopa_procentowa" sheetId="30" r:id="rId27"/>
    <sheet name="Pomoce" sheetId="4" state="veryHidden" r:id="rId28"/>
  </sheets>
  <definedNames>
    <definedName name="_xlnm._FilterDatabase" localSheetId="14" hidden="1">CDR_pomoc!$G$20:$G$20</definedName>
    <definedName name="anscount" hidden="1">1</definedName>
    <definedName name="Corr_BSCR">Parametry!$C$131:$G$135</definedName>
    <definedName name="Corr_CDR">Parametry!$C$35</definedName>
    <definedName name="Corr_Eq">Parametry!$C$7</definedName>
    <definedName name="Corr_health">Parametry!$C$116:$E$118</definedName>
    <definedName name="Corr_Life">Parametry!$C$41:$I$47</definedName>
    <definedName name="Corr_Mkr_up">Parametry!$C$12:$H$17</definedName>
    <definedName name="Corr_Mkt_down">Parametry!$C$22:$H$27</definedName>
    <definedName name="Corr_NL">Parametry!$C$84:$E$86</definedName>
    <definedName name="Corr_PR">Parametry!$C$68:$N$79</definedName>
    <definedName name="Corr_pr_health">Parametry!$C$108:$F$111</definedName>
    <definedName name="Corr_SLT">Parametry!$C$92:$H$97</definedName>
    <definedName name="EV__LASTREFTIME__" hidden="1">40471.6309143519</definedName>
    <definedName name="Nazwa_ZU">Indeks!$C$7</definedName>
    <definedName name="Z_91FEEA93_7A22_4042_B235_31277552A74A_.wvu.PrintArea" localSheetId="5" hidden="1">Bilans!$B$3:$C$102</definedName>
  </definedNames>
  <calcPr calcId="145621"/>
</workbook>
</file>

<file path=xl/calcChain.xml><?xml version="1.0" encoding="utf-8"?>
<calcChain xmlns="http://schemas.openxmlformats.org/spreadsheetml/2006/main">
  <c r="E14" i="29" l="1" a="1"/>
  <c r="E14" i="29" s="1"/>
  <c r="J28" i="24"/>
  <c r="H28" i="24"/>
  <c r="AG30" i="29" l="1"/>
  <c r="AF29" i="29"/>
  <c r="AE28" i="29"/>
  <c r="AD27" i="29"/>
  <c r="AC26" i="29"/>
  <c r="AB25" i="29"/>
  <c r="AA24" i="29"/>
  <c r="Z23" i="29"/>
  <c r="Y22" i="29"/>
  <c r="Y23" i="29"/>
  <c r="B2" i="9" l="1"/>
  <c r="B45" i="9"/>
  <c r="B60" i="9"/>
  <c r="E21" i="24" l="1"/>
  <c r="E20" i="24"/>
  <c r="D21" i="24"/>
  <c r="D20" i="24"/>
  <c r="B272" i="2"/>
  <c r="B24" i="17" s="1"/>
  <c r="B271" i="2"/>
  <c r="B268" i="2"/>
  <c r="B20" i="17" s="1"/>
  <c r="C21" i="17"/>
  <c r="E21" i="17"/>
  <c r="E17" i="17"/>
  <c r="C17" i="17"/>
  <c r="G14" i="17"/>
  <c r="G15" i="17"/>
  <c r="G25" i="17"/>
  <c r="G27" i="17"/>
  <c r="G29" i="17"/>
  <c r="G30" i="17"/>
  <c r="G31" i="17"/>
  <c r="G17" i="17" l="1"/>
  <c r="G21" i="17"/>
  <c r="G16" i="17" l="1"/>
  <c r="H56" i="24" l="1"/>
  <c r="J19" i="24"/>
  <c r="J23" i="24"/>
  <c r="J16" i="24"/>
  <c r="J17" i="24"/>
  <c r="J22" i="24"/>
  <c r="J15" i="24"/>
  <c r="H19" i="24"/>
  <c r="H22" i="24"/>
  <c r="H23" i="24"/>
  <c r="H16" i="24"/>
  <c r="H17" i="24"/>
  <c r="H15" i="24"/>
  <c r="G30" i="23"/>
  <c r="I27" i="20"/>
  <c r="I23" i="20"/>
  <c r="I24" i="20"/>
  <c r="I22" i="20"/>
  <c r="I19" i="20"/>
  <c r="I20" i="20"/>
  <c r="I25" i="20"/>
  <c r="I26" i="20"/>
  <c r="I18" i="20"/>
  <c r="G27" i="20"/>
  <c r="G23" i="20"/>
  <c r="G24" i="20"/>
  <c r="G22" i="20"/>
  <c r="G19" i="20"/>
  <c r="G20" i="20"/>
  <c r="G25" i="20"/>
  <c r="G26" i="20"/>
  <c r="G18" i="20"/>
  <c r="I30" i="17"/>
  <c r="I31" i="17"/>
  <c r="I29" i="17"/>
  <c r="I27" i="17"/>
  <c r="I25" i="17"/>
  <c r="I15" i="17"/>
  <c r="I14" i="17"/>
  <c r="F24" i="21" l="1"/>
  <c r="D35" i="26" l="1"/>
  <c r="M20" i="9" l="1"/>
  <c r="T4" i="4" l="1"/>
  <c r="T5" i="4"/>
  <c r="T6" i="4"/>
  <c r="T7" i="4"/>
  <c r="T8" i="4"/>
  <c r="T9" i="4"/>
  <c r="T10" i="4"/>
  <c r="T11" i="4"/>
  <c r="T12" i="4"/>
  <c r="T13" i="4"/>
  <c r="T14" i="4"/>
  <c r="T15" i="4"/>
  <c r="T16" i="4"/>
  <c r="T17" i="4"/>
  <c r="T18" i="4"/>
  <c r="T19" i="4"/>
  <c r="T20" i="4"/>
  <c r="T21" i="4"/>
  <c r="T22" i="4"/>
  <c r="T23" i="4"/>
  <c r="T24" i="4"/>
  <c r="T25" i="4"/>
  <c r="T26" i="4"/>
  <c r="T27" i="4"/>
  <c r="T28" i="4"/>
  <c r="T29" i="4"/>
  <c r="T30" i="4"/>
  <c r="T31" i="4"/>
  <c r="T32" i="4"/>
  <c r="T33" i="4"/>
  <c r="T34" i="4"/>
  <c r="T35" i="4"/>
  <c r="T3" i="4"/>
  <c r="Q4" i="4"/>
  <c r="Q5" i="4"/>
  <c r="Q6" i="4"/>
  <c r="Q7" i="4"/>
  <c r="Q8" i="4"/>
  <c r="Q9" i="4"/>
  <c r="Q10" i="4"/>
  <c r="Q11" i="4"/>
  <c r="Q12" i="4"/>
  <c r="Q13" i="4"/>
  <c r="Q14" i="4"/>
  <c r="Q15" i="4"/>
  <c r="Q16" i="4"/>
  <c r="Q17" i="4"/>
  <c r="Q18" i="4"/>
  <c r="Q19" i="4"/>
  <c r="Q20" i="4"/>
  <c r="Q21" i="4"/>
  <c r="Q22" i="4"/>
  <c r="Q23" i="4"/>
  <c r="Q24" i="4"/>
  <c r="Q25" i="4"/>
  <c r="Q26" i="4"/>
  <c r="Q27" i="4"/>
  <c r="Q28" i="4"/>
  <c r="Q29" i="4"/>
  <c r="Q30" i="4"/>
  <c r="Q31" i="4"/>
  <c r="Q32" i="4"/>
  <c r="Q33" i="4"/>
  <c r="Q34" i="4"/>
  <c r="Q35" i="4"/>
  <c r="Q3" i="4"/>
  <c r="T2" i="4" s="1"/>
  <c r="N4" i="4"/>
  <c r="N5" i="4"/>
  <c r="N6" i="4"/>
  <c r="N7" i="4"/>
  <c r="N8" i="4"/>
  <c r="N9" i="4"/>
  <c r="N10" i="4"/>
  <c r="N11" i="4"/>
  <c r="N12" i="4"/>
  <c r="N13" i="4"/>
  <c r="N14" i="4"/>
  <c r="N15" i="4"/>
  <c r="N16" i="4"/>
  <c r="N17" i="4"/>
  <c r="N18" i="4"/>
  <c r="N19" i="4"/>
  <c r="N20" i="4"/>
  <c r="N21" i="4"/>
  <c r="N22" i="4"/>
  <c r="N23" i="4"/>
  <c r="N24" i="4"/>
  <c r="N25" i="4"/>
  <c r="N26" i="4"/>
  <c r="N27" i="4"/>
  <c r="N28" i="4"/>
  <c r="N29" i="4"/>
  <c r="N30" i="4"/>
  <c r="N31" i="4"/>
  <c r="N32" i="4"/>
  <c r="N33" i="4"/>
  <c r="N3" i="4"/>
  <c r="K4" i="4"/>
  <c r="K5" i="4"/>
  <c r="K6" i="4"/>
  <c r="K7" i="4"/>
  <c r="K8" i="4"/>
  <c r="K9" i="4"/>
  <c r="K10" i="4"/>
  <c r="K11" i="4"/>
  <c r="K12" i="4"/>
  <c r="K13" i="4"/>
  <c r="K14" i="4"/>
  <c r="K15" i="4"/>
  <c r="K16" i="4"/>
  <c r="K17" i="4"/>
  <c r="K18" i="4"/>
  <c r="K19" i="4"/>
  <c r="K20" i="4"/>
  <c r="K21" i="4"/>
  <c r="K22" i="4"/>
  <c r="K23" i="4"/>
  <c r="K24" i="4"/>
  <c r="K25" i="4"/>
  <c r="K26" i="4"/>
  <c r="K27" i="4"/>
  <c r="K28" i="4"/>
  <c r="K29" i="4"/>
  <c r="K30" i="4"/>
  <c r="K31" i="4"/>
  <c r="K32" i="4"/>
  <c r="K33" i="4"/>
  <c r="K3" i="4"/>
  <c r="N2" i="4" l="1"/>
  <c r="B488" i="2" l="1"/>
  <c r="B20" i="10" s="1"/>
  <c r="B487" i="2"/>
  <c r="C41" i="9" s="1"/>
  <c r="C42" i="9" l="1"/>
  <c r="B19" i="10"/>
  <c r="D44" i="26"/>
  <c r="C26" i="25"/>
  <c r="B486" i="2"/>
  <c r="B24" i="22" s="1"/>
  <c r="D31" i="21"/>
  <c r="D35" i="21" s="1"/>
  <c r="D16" i="21"/>
  <c r="D23" i="21" s="1"/>
  <c r="Q24" i="29" l="1"/>
  <c r="P6" i="3" l="1"/>
  <c r="E18" i="8" s="1"/>
  <c r="P5" i="3" l="1"/>
  <c r="D49" i="14"/>
  <c r="M24" i="9" l="1"/>
  <c r="M11" i="9"/>
  <c r="C40" i="6"/>
  <c r="C39" i="6"/>
  <c r="C38" i="6"/>
  <c r="C36" i="6"/>
  <c r="C35" i="6"/>
  <c r="F28" i="6"/>
  <c r="F27" i="6"/>
  <c r="F26" i="6"/>
  <c r="F24" i="6"/>
  <c r="F23" i="6"/>
  <c r="F20" i="6"/>
  <c r="F19" i="6"/>
  <c r="F18" i="6"/>
  <c r="F22" i="6"/>
  <c r="F11" i="6"/>
  <c r="F15" i="6"/>
  <c r="F14" i="6"/>
  <c r="F13" i="6"/>
  <c r="F10" i="6"/>
  <c r="F9" i="6"/>
  <c r="P14" i="3" l="1"/>
  <c r="E25" i="8" s="1"/>
  <c r="C59" i="4"/>
  <c r="C58" i="4"/>
  <c r="C57" i="4"/>
  <c r="C56" i="4"/>
  <c r="C55" i="4"/>
  <c r="C54" i="4"/>
  <c r="C53" i="4"/>
  <c r="C52" i="4"/>
  <c r="C51" i="4"/>
  <c r="C50" i="4"/>
  <c r="C49" i="4"/>
  <c r="C48" i="4"/>
  <c r="C47" i="4"/>
  <c r="C46" i="4"/>
  <c r="C45" i="4"/>
  <c r="C44" i="4"/>
  <c r="C43" i="4"/>
  <c r="C42" i="4"/>
  <c r="C41" i="4"/>
  <c r="C40" i="4"/>
  <c r="C39" i="4"/>
  <c r="C38" i="4"/>
  <c r="C37" i="4"/>
  <c r="C36" i="4"/>
  <c r="C35" i="4"/>
  <c r="C34" i="4"/>
  <c r="C33" i="4"/>
  <c r="C32" i="4"/>
  <c r="C31" i="4"/>
  <c r="C30" i="4"/>
  <c r="C29" i="4"/>
  <c r="C28" i="4"/>
  <c r="C27" i="4"/>
  <c r="C26" i="4"/>
  <c r="C25" i="4"/>
  <c r="C24" i="4"/>
  <c r="C23" i="4"/>
  <c r="C22" i="4"/>
  <c r="C21" i="4"/>
  <c r="C20" i="4"/>
  <c r="C19" i="4"/>
  <c r="C18" i="4"/>
  <c r="C17" i="4"/>
  <c r="C16" i="4"/>
  <c r="C15" i="4"/>
  <c r="C14" i="4"/>
  <c r="C13" i="4"/>
  <c r="C12" i="4"/>
  <c r="C11" i="4"/>
  <c r="C10" i="4"/>
  <c r="C9" i="4"/>
  <c r="C8" i="4"/>
  <c r="C7" i="4"/>
  <c r="C6" i="4"/>
  <c r="C5" i="4"/>
  <c r="C4" i="4"/>
  <c r="C3" i="4"/>
  <c r="C2" i="4"/>
  <c r="G5" i="4"/>
  <c r="G6" i="4"/>
  <c r="G7" i="4"/>
  <c r="G4" i="4"/>
  <c r="F41" i="6"/>
  <c r="B4" i="29" l="1"/>
  <c r="V110" i="29"/>
  <c r="Q110" i="29"/>
  <c r="S110" i="29" s="1"/>
  <c r="P110" i="29"/>
  <c r="O110" i="29"/>
  <c r="N110" i="29"/>
  <c r="L110" i="29"/>
  <c r="J110" i="29"/>
  <c r="Q109" i="29"/>
  <c r="S109" i="29" s="1"/>
  <c r="P109" i="29"/>
  <c r="O109" i="29"/>
  <c r="N109" i="29"/>
  <c r="L109" i="29"/>
  <c r="J109" i="29"/>
  <c r="Q108" i="29"/>
  <c r="S108" i="29" s="1"/>
  <c r="P108" i="29"/>
  <c r="O108" i="29"/>
  <c r="N108" i="29"/>
  <c r="L108" i="29"/>
  <c r="J108" i="29"/>
  <c r="Q107" i="29"/>
  <c r="S107" i="29" s="1"/>
  <c r="P107" i="29"/>
  <c r="O107" i="29"/>
  <c r="N107" i="29"/>
  <c r="L107" i="29"/>
  <c r="J107" i="29"/>
  <c r="Q106" i="29"/>
  <c r="S106" i="29" s="1"/>
  <c r="P106" i="29"/>
  <c r="O106" i="29"/>
  <c r="N106" i="29"/>
  <c r="L106" i="29"/>
  <c r="J106" i="29"/>
  <c r="Q105" i="29"/>
  <c r="S105" i="29" s="1"/>
  <c r="P105" i="29"/>
  <c r="O105" i="29"/>
  <c r="N105" i="29"/>
  <c r="L105" i="29"/>
  <c r="J105" i="29"/>
  <c r="Q104" i="29"/>
  <c r="S104" i="29" s="1"/>
  <c r="P104" i="29"/>
  <c r="O104" i="29"/>
  <c r="N104" i="29"/>
  <c r="L104" i="29"/>
  <c r="J104" i="29"/>
  <c r="Q103" i="29"/>
  <c r="S103" i="29" s="1"/>
  <c r="P103" i="29"/>
  <c r="O103" i="29"/>
  <c r="N103" i="29"/>
  <c r="L103" i="29"/>
  <c r="J103" i="29"/>
  <c r="Q102" i="29"/>
  <c r="S102" i="29" s="1"/>
  <c r="P102" i="29"/>
  <c r="O102" i="29"/>
  <c r="N102" i="29"/>
  <c r="L102" i="29"/>
  <c r="J102" i="29"/>
  <c r="Q101" i="29"/>
  <c r="P101" i="29"/>
  <c r="O101" i="29"/>
  <c r="N101" i="29"/>
  <c r="L101" i="29"/>
  <c r="J101" i="29"/>
  <c r="V100" i="29"/>
  <c r="Q100" i="29"/>
  <c r="S100" i="29" s="1"/>
  <c r="P100" i="29"/>
  <c r="O100" i="29"/>
  <c r="N100" i="29"/>
  <c r="L100" i="29"/>
  <c r="J100" i="29"/>
  <c r="Q99" i="29"/>
  <c r="S99" i="29" s="1"/>
  <c r="P99" i="29"/>
  <c r="O99" i="29"/>
  <c r="N99" i="29"/>
  <c r="L99" i="29"/>
  <c r="J99" i="29"/>
  <c r="Q98" i="29"/>
  <c r="S98" i="29" s="1"/>
  <c r="P98" i="29"/>
  <c r="O98" i="29"/>
  <c r="N98" i="29"/>
  <c r="L98" i="29"/>
  <c r="J98" i="29"/>
  <c r="Q97" i="29"/>
  <c r="S97" i="29" s="1"/>
  <c r="P97" i="29"/>
  <c r="O97" i="29"/>
  <c r="N97" i="29"/>
  <c r="L97" i="29"/>
  <c r="J97" i="29"/>
  <c r="Q96" i="29"/>
  <c r="S96" i="29" s="1"/>
  <c r="P96" i="29"/>
  <c r="O96" i="29"/>
  <c r="N96" i="29"/>
  <c r="L96" i="29"/>
  <c r="J96" i="29"/>
  <c r="Q95" i="29"/>
  <c r="S95" i="29" s="1"/>
  <c r="P95" i="29"/>
  <c r="O95" i="29"/>
  <c r="N95" i="29"/>
  <c r="L95" i="29"/>
  <c r="J95" i="29"/>
  <c r="Q94" i="29"/>
  <c r="S94" i="29" s="1"/>
  <c r="P94" i="29"/>
  <c r="O94" i="29"/>
  <c r="N94" i="29"/>
  <c r="L94" i="29"/>
  <c r="J94" i="29"/>
  <c r="Q93" i="29"/>
  <c r="S93" i="29" s="1"/>
  <c r="P93" i="29"/>
  <c r="O93" i="29"/>
  <c r="N93" i="29"/>
  <c r="L93" i="29"/>
  <c r="J93" i="29"/>
  <c r="Q92" i="29"/>
  <c r="S92" i="29" s="1"/>
  <c r="P92" i="29"/>
  <c r="O92" i="29"/>
  <c r="N92" i="29"/>
  <c r="L92" i="29"/>
  <c r="J92" i="29"/>
  <c r="Q91" i="29"/>
  <c r="S91" i="29" s="1"/>
  <c r="P91" i="29"/>
  <c r="O91" i="29"/>
  <c r="N91" i="29"/>
  <c r="L91" i="29"/>
  <c r="J91" i="29"/>
  <c r="V90" i="29"/>
  <c r="Q90" i="29"/>
  <c r="S90" i="29" s="1"/>
  <c r="P90" i="29"/>
  <c r="O90" i="29"/>
  <c r="N90" i="29"/>
  <c r="L90" i="29"/>
  <c r="J90" i="29"/>
  <c r="Q89" i="29"/>
  <c r="S89" i="29" s="1"/>
  <c r="P89" i="29"/>
  <c r="O89" i="29"/>
  <c r="N89" i="29"/>
  <c r="L89" i="29"/>
  <c r="J89" i="29"/>
  <c r="Q88" i="29"/>
  <c r="S88" i="29" s="1"/>
  <c r="P88" i="29"/>
  <c r="O88" i="29"/>
  <c r="N88" i="29"/>
  <c r="L88" i="29"/>
  <c r="J88" i="29"/>
  <c r="Q87" i="29"/>
  <c r="S87" i="29" s="1"/>
  <c r="P87" i="29"/>
  <c r="O87" i="29"/>
  <c r="N87" i="29"/>
  <c r="L87" i="29"/>
  <c r="J87" i="29"/>
  <c r="Q86" i="29"/>
  <c r="S86" i="29" s="1"/>
  <c r="P86" i="29"/>
  <c r="O86" i="29"/>
  <c r="N86" i="29"/>
  <c r="L86" i="29"/>
  <c r="J86" i="29"/>
  <c r="Q85" i="29"/>
  <c r="S85" i="29" s="1"/>
  <c r="P85" i="29"/>
  <c r="O85" i="29"/>
  <c r="N85" i="29"/>
  <c r="L85" i="29"/>
  <c r="J85" i="29"/>
  <c r="Q84" i="29"/>
  <c r="S84" i="29" s="1"/>
  <c r="P84" i="29"/>
  <c r="O84" i="29"/>
  <c r="N84" i="29"/>
  <c r="L84" i="29"/>
  <c r="J84" i="29"/>
  <c r="Q83" i="29"/>
  <c r="S83" i="29" s="1"/>
  <c r="P83" i="29"/>
  <c r="O83" i="29"/>
  <c r="N83" i="29"/>
  <c r="L83" i="29"/>
  <c r="J83" i="29"/>
  <c r="Q82" i="29"/>
  <c r="S82" i="29" s="1"/>
  <c r="P82" i="29"/>
  <c r="O82" i="29"/>
  <c r="N82" i="29"/>
  <c r="L82" i="29"/>
  <c r="J82" i="29"/>
  <c r="Q81" i="29"/>
  <c r="P81" i="29"/>
  <c r="O81" i="29"/>
  <c r="N81" i="29"/>
  <c r="L81" i="29"/>
  <c r="J81" i="29"/>
  <c r="V80" i="29"/>
  <c r="Q80" i="29"/>
  <c r="S80" i="29" s="1"/>
  <c r="P80" i="29"/>
  <c r="O80" i="29"/>
  <c r="N80" i="29"/>
  <c r="L80" i="29"/>
  <c r="J80" i="29"/>
  <c r="Q79" i="29"/>
  <c r="S79" i="29" s="1"/>
  <c r="P79" i="29"/>
  <c r="O79" i="29"/>
  <c r="N79" i="29"/>
  <c r="L79" i="29"/>
  <c r="J79" i="29"/>
  <c r="Q78" i="29"/>
  <c r="S78" i="29" s="1"/>
  <c r="P78" i="29"/>
  <c r="O78" i="29"/>
  <c r="N78" i="29"/>
  <c r="L78" i="29"/>
  <c r="J78" i="29"/>
  <c r="Q77" i="29"/>
  <c r="S77" i="29" s="1"/>
  <c r="P77" i="29"/>
  <c r="O77" i="29"/>
  <c r="N77" i="29"/>
  <c r="L77" i="29"/>
  <c r="J77" i="29"/>
  <c r="Q76" i="29"/>
  <c r="S76" i="29" s="1"/>
  <c r="P76" i="29"/>
  <c r="O76" i="29"/>
  <c r="N76" i="29"/>
  <c r="L76" i="29"/>
  <c r="J76" i="29"/>
  <c r="Q75" i="29"/>
  <c r="S75" i="29" s="1"/>
  <c r="P75" i="29"/>
  <c r="O75" i="29"/>
  <c r="N75" i="29"/>
  <c r="L75" i="29"/>
  <c r="J75" i="29"/>
  <c r="Q74" i="29"/>
  <c r="S74" i="29" s="1"/>
  <c r="P74" i="29"/>
  <c r="O74" i="29"/>
  <c r="N74" i="29"/>
  <c r="L74" i="29"/>
  <c r="J74" i="29"/>
  <c r="Q73" i="29"/>
  <c r="S73" i="29" s="1"/>
  <c r="P73" i="29"/>
  <c r="O73" i="29"/>
  <c r="N73" i="29"/>
  <c r="L73" i="29"/>
  <c r="J73" i="29"/>
  <c r="Q72" i="29"/>
  <c r="S72" i="29" s="1"/>
  <c r="P72" i="29"/>
  <c r="O72" i="29"/>
  <c r="N72" i="29"/>
  <c r="L72" i="29"/>
  <c r="J72" i="29"/>
  <c r="Q71" i="29"/>
  <c r="S71" i="29" s="1"/>
  <c r="P71" i="29"/>
  <c r="O71" i="29"/>
  <c r="N71" i="29"/>
  <c r="L71" i="29"/>
  <c r="J71" i="29"/>
  <c r="V70" i="29"/>
  <c r="Q70" i="29"/>
  <c r="S70" i="29" s="1"/>
  <c r="P70" i="29"/>
  <c r="O70" i="29"/>
  <c r="N70" i="29"/>
  <c r="L70" i="29"/>
  <c r="J70" i="29"/>
  <c r="Q69" i="29"/>
  <c r="S69" i="29" s="1"/>
  <c r="P69" i="29"/>
  <c r="O69" i="29"/>
  <c r="N69" i="29"/>
  <c r="L69" i="29"/>
  <c r="J69" i="29"/>
  <c r="Q68" i="29"/>
  <c r="S68" i="29" s="1"/>
  <c r="P68" i="29"/>
  <c r="O68" i="29"/>
  <c r="N68" i="29"/>
  <c r="L68" i="29"/>
  <c r="J68" i="29"/>
  <c r="Q67" i="29"/>
  <c r="S67" i="29" s="1"/>
  <c r="P67" i="29"/>
  <c r="O67" i="29"/>
  <c r="N67" i="29"/>
  <c r="L67" i="29"/>
  <c r="J67" i="29"/>
  <c r="Q66" i="29"/>
  <c r="S66" i="29" s="1"/>
  <c r="P66" i="29"/>
  <c r="O66" i="29"/>
  <c r="N66" i="29"/>
  <c r="L66" i="29"/>
  <c r="J66" i="29"/>
  <c r="Q65" i="29"/>
  <c r="S65" i="29" s="1"/>
  <c r="P65" i="29"/>
  <c r="O65" i="29"/>
  <c r="N65" i="29"/>
  <c r="L65" i="29"/>
  <c r="J65" i="29"/>
  <c r="Q64" i="29"/>
  <c r="S64" i="29" s="1"/>
  <c r="P64" i="29"/>
  <c r="O64" i="29"/>
  <c r="N64" i="29"/>
  <c r="L64" i="29"/>
  <c r="J64" i="29"/>
  <c r="Q63" i="29"/>
  <c r="S63" i="29" s="1"/>
  <c r="P63" i="29"/>
  <c r="O63" i="29"/>
  <c r="N63" i="29"/>
  <c r="L63" i="29"/>
  <c r="J63" i="29"/>
  <c r="Q62" i="29"/>
  <c r="S62" i="29" s="1"/>
  <c r="P62" i="29"/>
  <c r="O62" i="29"/>
  <c r="N62" i="29"/>
  <c r="L62" i="29"/>
  <c r="J62" i="29"/>
  <c r="Q61" i="29"/>
  <c r="P61" i="29"/>
  <c r="O61" i="29"/>
  <c r="N61" i="29"/>
  <c r="L61" i="29"/>
  <c r="J61" i="29"/>
  <c r="V60" i="29"/>
  <c r="Q60" i="29"/>
  <c r="S60" i="29" s="1"/>
  <c r="P60" i="29"/>
  <c r="O60" i="29"/>
  <c r="N60" i="29"/>
  <c r="L60" i="29"/>
  <c r="J60" i="29"/>
  <c r="Q59" i="29"/>
  <c r="S59" i="29" s="1"/>
  <c r="P59" i="29"/>
  <c r="O59" i="29"/>
  <c r="N59" i="29"/>
  <c r="L59" i="29"/>
  <c r="J59" i="29"/>
  <c r="Q58" i="29"/>
  <c r="S58" i="29" s="1"/>
  <c r="P58" i="29"/>
  <c r="O58" i="29"/>
  <c r="N58" i="29"/>
  <c r="L58" i="29"/>
  <c r="J58" i="29"/>
  <c r="Q57" i="29"/>
  <c r="S57" i="29" s="1"/>
  <c r="P57" i="29"/>
  <c r="O57" i="29"/>
  <c r="N57" i="29"/>
  <c r="L57" i="29"/>
  <c r="J57" i="29"/>
  <c r="Q56" i="29"/>
  <c r="S56" i="29" s="1"/>
  <c r="P56" i="29"/>
  <c r="O56" i="29"/>
  <c r="N56" i="29"/>
  <c r="L56" i="29"/>
  <c r="J56" i="29"/>
  <c r="Q55" i="29"/>
  <c r="S55" i="29" s="1"/>
  <c r="P55" i="29"/>
  <c r="O55" i="29"/>
  <c r="N55" i="29"/>
  <c r="L55" i="29"/>
  <c r="J55" i="29"/>
  <c r="Q54" i="29"/>
  <c r="S54" i="29" s="1"/>
  <c r="P54" i="29"/>
  <c r="O54" i="29"/>
  <c r="N54" i="29"/>
  <c r="L54" i="29"/>
  <c r="J54" i="29"/>
  <c r="Q53" i="29"/>
  <c r="S53" i="29" s="1"/>
  <c r="P53" i="29"/>
  <c r="O53" i="29"/>
  <c r="N53" i="29"/>
  <c r="L53" i="29"/>
  <c r="J53" i="29"/>
  <c r="Q52" i="29"/>
  <c r="S52" i="29" s="1"/>
  <c r="P52" i="29"/>
  <c r="O52" i="29"/>
  <c r="N52" i="29"/>
  <c r="L52" i="29"/>
  <c r="J52" i="29"/>
  <c r="Q51" i="29"/>
  <c r="S51" i="29" s="1"/>
  <c r="P51" i="29"/>
  <c r="O51" i="29"/>
  <c r="N51" i="29"/>
  <c r="L51" i="29"/>
  <c r="J51" i="29"/>
  <c r="V50" i="29"/>
  <c r="Q50" i="29"/>
  <c r="S50" i="29" s="1"/>
  <c r="P50" i="29"/>
  <c r="O50" i="29"/>
  <c r="N50" i="29"/>
  <c r="L50" i="29"/>
  <c r="J50" i="29"/>
  <c r="Q49" i="29"/>
  <c r="S49" i="29" s="1"/>
  <c r="P49" i="29"/>
  <c r="O49" i="29"/>
  <c r="N49" i="29"/>
  <c r="L49" i="29"/>
  <c r="J49" i="29"/>
  <c r="Q48" i="29"/>
  <c r="S48" i="29" s="1"/>
  <c r="P48" i="29"/>
  <c r="O48" i="29"/>
  <c r="N48" i="29"/>
  <c r="L48" i="29"/>
  <c r="J48" i="29"/>
  <c r="Q47" i="29"/>
  <c r="S47" i="29" s="1"/>
  <c r="P47" i="29"/>
  <c r="O47" i="29"/>
  <c r="N47" i="29"/>
  <c r="L47" i="29"/>
  <c r="J47" i="29"/>
  <c r="Q46" i="29"/>
  <c r="S46" i="29" s="1"/>
  <c r="P46" i="29"/>
  <c r="O46" i="29"/>
  <c r="N46" i="29"/>
  <c r="L46" i="29"/>
  <c r="J46" i="29"/>
  <c r="Q45" i="29"/>
  <c r="S45" i="29" s="1"/>
  <c r="P45" i="29"/>
  <c r="O45" i="29"/>
  <c r="N45" i="29"/>
  <c r="L45" i="29"/>
  <c r="J45" i="29"/>
  <c r="Q44" i="29"/>
  <c r="S44" i="29" s="1"/>
  <c r="P44" i="29"/>
  <c r="O44" i="29"/>
  <c r="N44" i="29"/>
  <c r="L44" i="29"/>
  <c r="J44" i="29"/>
  <c r="Q43" i="29"/>
  <c r="S43" i="29" s="1"/>
  <c r="P43" i="29"/>
  <c r="O43" i="29"/>
  <c r="N43" i="29"/>
  <c r="L43" i="29"/>
  <c r="J43" i="29"/>
  <c r="Q42" i="29"/>
  <c r="S42" i="29" s="1"/>
  <c r="P42" i="29"/>
  <c r="O42" i="29"/>
  <c r="N42" i="29"/>
  <c r="L42" i="29"/>
  <c r="J42" i="29"/>
  <c r="Q41" i="29"/>
  <c r="P41" i="29"/>
  <c r="O41" i="29"/>
  <c r="N41" i="29"/>
  <c r="L41" i="29"/>
  <c r="J41" i="29"/>
  <c r="V40" i="29"/>
  <c r="Q40" i="29"/>
  <c r="S40" i="29" s="1"/>
  <c r="P40" i="29"/>
  <c r="O40" i="29"/>
  <c r="N40" i="29"/>
  <c r="L40" i="29"/>
  <c r="J40" i="29"/>
  <c r="Q39" i="29"/>
  <c r="S39" i="29" s="1"/>
  <c r="P39" i="29"/>
  <c r="O39" i="29"/>
  <c r="N39" i="29"/>
  <c r="L39" i="29"/>
  <c r="J39" i="29"/>
  <c r="Q38" i="29"/>
  <c r="S38" i="29" s="1"/>
  <c r="P38" i="29"/>
  <c r="O38" i="29"/>
  <c r="N38" i="29"/>
  <c r="L38" i="29"/>
  <c r="J38" i="29"/>
  <c r="Q37" i="29"/>
  <c r="S37" i="29" s="1"/>
  <c r="P37" i="29"/>
  <c r="O37" i="29"/>
  <c r="N37" i="29"/>
  <c r="L37" i="29"/>
  <c r="J37" i="29"/>
  <c r="Q36" i="29"/>
  <c r="S36" i="29" s="1"/>
  <c r="P36" i="29"/>
  <c r="O36" i="29"/>
  <c r="N36" i="29"/>
  <c r="L36" i="29"/>
  <c r="J36" i="29"/>
  <c r="Q35" i="29"/>
  <c r="S35" i="29" s="1"/>
  <c r="P35" i="29"/>
  <c r="O35" i="29"/>
  <c r="N35" i="29"/>
  <c r="L35" i="29"/>
  <c r="J35" i="29"/>
  <c r="Q34" i="29"/>
  <c r="S34" i="29" s="1"/>
  <c r="P34" i="29"/>
  <c r="O34" i="29"/>
  <c r="N34" i="29"/>
  <c r="L34" i="29"/>
  <c r="J34" i="29"/>
  <c r="Q33" i="29"/>
  <c r="S33" i="29" s="1"/>
  <c r="P33" i="29"/>
  <c r="O33" i="29"/>
  <c r="N33" i="29"/>
  <c r="L33" i="29"/>
  <c r="J33" i="29"/>
  <c r="Q32" i="29"/>
  <c r="S32" i="29" s="1"/>
  <c r="P32" i="29"/>
  <c r="N32" i="29"/>
  <c r="L32" i="29"/>
  <c r="J32" i="29"/>
  <c r="Q31" i="29"/>
  <c r="S31" i="29" s="1"/>
  <c r="P31" i="29"/>
  <c r="O31" i="29"/>
  <c r="N31" i="29"/>
  <c r="L31" i="29"/>
  <c r="J31" i="29"/>
  <c r="AF30" i="29"/>
  <c r="AG29" i="29" s="1"/>
  <c r="AE30" i="29"/>
  <c r="AD30" i="29"/>
  <c r="AG27" i="29" s="1"/>
  <c r="AC30" i="29"/>
  <c r="AG26" i="29" s="1"/>
  <c r="AB30" i="29"/>
  <c r="AG25" i="29" s="1"/>
  <c r="AA30" i="29"/>
  <c r="AG24" i="29" s="1"/>
  <c r="Z30" i="29"/>
  <c r="AG23" i="29" s="1"/>
  <c r="Y30" i="29"/>
  <c r="V30" i="29"/>
  <c r="Q30" i="29"/>
  <c r="S30" i="29" s="1"/>
  <c r="P30" i="29"/>
  <c r="O30" i="29"/>
  <c r="N30" i="29"/>
  <c r="L30" i="29"/>
  <c r="J30" i="29"/>
  <c r="AE29" i="29"/>
  <c r="AF28" i="29" s="1"/>
  <c r="AD29" i="29"/>
  <c r="AF27" i="29" s="1"/>
  <c r="AC29" i="29"/>
  <c r="AF26" i="29" s="1"/>
  <c r="AB29" i="29"/>
  <c r="AF25" i="29" s="1"/>
  <c r="AA29" i="29"/>
  <c r="AF24" i="29" s="1"/>
  <c r="Z29" i="29"/>
  <c r="AF23" i="29" s="1"/>
  <c r="Y29" i="29"/>
  <c r="AF22" i="29" s="1"/>
  <c r="Q29" i="29"/>
  <c r="S29" i="29" s="1"/>
  <c r="P29" i="29"/>
  <c r="O29" i="29"/>
  <c r="N29" i="29"/>
  <c r="L29" i="29"/>
  <c r="J29" i="29"/>
  <c r="AG28" i="29"/>
  <c r="AD28" i="29"/>
  <c r="AC28" i="29"/>
  <c r="AE26" i="29" s="1"/>
  <c r="AB28" i="29"/>
  <c r="AE25" i="29" s="1"/>
  <c r="AA28" i="29"/>
  <c r="AE24" i="29" s="1"/>
  <c r="Z28" i="29"/>
  <c r="AE23" i="29" s="1"/>
  <c r="Y28" i="29"/>
  <c r="AE22" i="29" s="1"/>
  <c r="Q28" i="29"/>
  <c r="S28" i="29" s="1"/>
  <c r="P28" i="29"/>
  <c r="O28" i="29"/>
  <c r="N28" i="29"/>
  <c r="L28" i="29"/>
  <c r="J28" i="29"/>
  <c r="AE27" i="29"/>
  <c r="AC27" i="29"/>
  <c r="AD26" i="29" s="1"/>
  <c r="AB27" i="29"/>
  <c r="AA27" i="29"/>
  <c r="AD24" i="29" s="1"/>
  <c r="Z27" i="29"/>
  <c r="AD23" i="29" s="1"/>
  <c r="Y27" i="29"/>
  <c r="AD22" i="29" s="1"/>
  <c r="Q27" i="29"/>
  <c r="S27" i="29" s="1"/>
  <c r="P27" i="29"/>
  <c r="O27" i="29"/>
  <c r="N27" i="29"/>
  <c r="L27" i="29"/>
  <c r="J27" i="29"/>
  <c r="AB26" i="29"/>
  <c r="AC25" i="29" s="1"/>
  <c r="AA26" i="29"/>
  <c r="Z26" i="29"/>
  <c r="Y26" i="29"/>
  <c r="AC22" i="29" s="1"/>
  <c r="Q26" i="29"/>
  <c r="S26" i="29" s="1"/>
  <c r="P26" i="29"/>
  <c r="O26" i="29"/>
  <c r="N26" i="29"/>
  <c r="L26" i="29"/>
  <c r="J26" i="29"/>
  <c r="AD25" i="29"/>
  <c r="AA25" i="29"/>
  <c r="AB24" i="29" s="1"/>
  <c r="Z25" i="29"/>
  <c r="AB23" i="29" s="1"/>
  <c r="Y25" i="29"/>
  <c r="AB22" i="29" s="1"/>
  <c r="Q25" i="29"/>
  <c r="S25" i="29" s="1"/>
  <c r="P25" i="29"/>
  <c r="O25" i="29"/>
  <c r="N25" i="29"/>
  <c r="L25" i="29"/>
  <c r="J25" i="29"/>
  <c r="AC24" i="29"/>
  <c r="Z24" i="29"/>
  <c r="AA23" i="29" s="1"/>
  <c r="Y24" i="29"/>
  <c r="S24" i="29"/>
  <c r="P24" i="29"/>
  <c r="O24" i="29"/>
  <c r="N24" i="29"/>
  <c r="L24" i="29"/>
  <c r="J24" i="29"/>
  <c r="AC23" i="29"/>
  <c r="Z22" i="29"/>
  <c r="Q23" i="29"/>
  <c r="S23" i="29" s="1"/>
  <c r="P23" i="29"/>
  <c r="O23" i="29"/>
  <c r="N23" i="29"/>
  <c r="L23" i="29"/>
  <c r="J23" i="29"/>
  <c r="AG22" i="29"/>
  <c r="AA22" i="29"/>
  <c r="Q22" i="29"/>
  <c r="S22" i="29" s="1"/>
  <c r="P22" i="29"/>
  <c r="N22" i="29"/>
  <c r="L22" i="29"/>
  <c r="J22" i="29"/>
  <c r="P21" i="29"/>
  <c r="N21" i="29" s="1"/>
  <c r="Q21" i="29" s="1"/>
  <c r="S21" i="29" s="1"/>
  <c r="L21" i="29"/>
  <c r="J21" i="29"/>
  <c r="U30" i="29" l="1"/>
  <c r="U60" i="29"/>
  <c r="U80" i="29"/>
  <c r="U100" i="29"/>
  <c r="T50" i="29"/>
  <c r="AK24" i="29" s="1"/>
  <c r="T70" i="29"/>
  <c r="AK26" i="29" s="1"/>
  <c r="T90" i="29"/>
  <c r="AK28" i="29" s="1"/>
  <c r="T110" i="29"/>
  <c r="AK30" i="29" s="1"/>
  <c r="U40" i="29"/>
  <c r="T30" i="29"/>
  <c r="AK22" i="29" s="1"/>
  <c r="T60" i="29"/>
  <c r="AK25" i="29" s="1"/>
  <c r="T100" i="29"/>
  <c r="AK29" i="29" s="1"/>
  <c r="S61" i="29"/>
  <c r="U70" i="29" s="1"/>
  <c r="S101" i="29"/>
  <c r="U110" i="29" s="1"/>
  <c r="T40" i="29"/>
  <c r="AK23" i="29" s="1"/>
  <c r="T80" i="29"/>
  <c r="AK27" i="29" s="1"/>
  <c r="S41" i="29"/>
  <c r="U50" i="29" s="1"/>
  <c r="S81" i="29"/>
  <c r="U90" i="29" s="1"/>
  <c r="E15" i="29" l="1"/>
  <c r="E13" i="29" s="1"/>
  <c r="N45" i="28"/>
  <c r="O45" i="28" s="1"/>
  <c r="N44" i="28"/>
  <c r="O44" i="28" s="1"/>
  <c r="N43" i="28"/>
  <c r="O43" i="28" s="1"/>
  <c r="N42" i="28"/>
  <c r="O42" i="28" s="1"/>
  <c r="I43" i="28"/>
  <c r="I44" i="28"/>
  <c r="I45" i="28"/>
  <c r="I42" i="28"/>
  <c r="G43" i="28"/>
  <c r="G44" i="28"/>
  <c r="H44" i="28" s="1"/>
  <c r="G45" i="28"/>
  <c r="H45" i="28" s="1"/>
  <c r="G42" i="28"/>
  <c r="H42" i="28" s="1"/>
  <c r="D43" i="28"/>
  <c r="H43" i="28" s="1"/>
  <c r="D44" i="28"/>
  <c r="D45" i="28"/>
  <c r="D42" i="28"/>
  <c r="N24" i="28"/>
  <c r="O24" i="28" s="1"/>
  <c r="N25" i="28"/>
  <c r="O25" i="28" s="1"/>
  <c r="N26" i="28"/>
  <c r="O26" i="28" s="1"/>
  <c r="N27" i="28"/>
  <c r="O27" i="28" s="1"/>
  <c r="N28" i="28"/>
  <c r="O28" i="28" s="1"/>
  <c r="N29" i="28"/>
  <c r="O29" i="28" s="1"/>
  <c r="N30" i="28"/>
  <c r="O30" i="28" s="1"/>
  <c r="N31" i="28"/>
  <c r="O31" i="28" s="1"/>
  <c r="N32" i="28"/>
  <c r="O32" i="28" s="1"/>
  <c r="N33" i="28"/>
  <c r="O33" i="28" s="1"/>
  <c r="N34" i="28"/>
  <c r="O34" i="28" s="1"/>
  <c r="N23" i="28"/>
  <c r="O23" i="28" s="1"/>
  <c r="G24" i="28"/>
  <c r="G25" i="28"/>
  <c r="G26" i="28"/>
  <c r="G27" i="28"/>
  <c r="G28" i="28"/>
  <c r="G29" i="28"/>
  <c r="G30" i="28"/>
  <c r="G31" i="28"/>
  <c r="G32" i="28"/>
  <c r="G33" i="28"/>
  <c r="G34" i="28"/>
  <c r="G23" i="28"/>
  <c r="I27" i="28"/>
  <c r="I26" i="28"/>
  <c r="I25" i="28"/>
  <c r="I28" i="28"/>
  <c r="I29" i="28"/>
  <c r="I30" i="28"/>
  <c r="I31" i="28"/>
  <c r="I32" i="28"/>
  <c r="I33" i="28"/>
  <c r="I34" i="28"/>
  <c r="I24" i="28"/>
  <c r="I23" i="28"/>
  <c r="H24" i="28"/>
  <c r="H25" i="28"/>
  <c r="E12" i="29" l="1"/>
  <c r="D24" i="28"/>
  <c r="D25" i="28"/>
  <c r="D26" i="28"/>
  <c r="H26" i="28" s="1"/>
  <c r="D27" i="28"/>
  <c r="H27" i="28" s="1"/>
  <c r="D28" i="28"/>
  <c r="H28" i="28" s="1"/>
  <c r="D29" i="28"/>
  <c r="H29" i="28" s="1"/>
  <c r="D30" i="28"/>
  <c r="H30" i="28" s="1"/>
  <c r="D31" i="28"/>
  <c r="H31" i="28" s="1"/>
  <c r="D32" i="28"/>
  <c r="H32" i="28" s="1"/>
  <c r="D33" i="28"/>
  <c r="H33" i="28" s="1"/>
  <c r="D34" i="28"/>
  <c r="H34" i="28" s="1"/>
  <c r="D23" i="28"/>
  <c r="H23" i="28" s="1"/>
  <c r="B4" i="28" l="1"/>
  <c r="B485" i="2"/>
  <c r="B2" i="28" s="1"/>
  <c r="K45" i="28" l="1"/>
  <c r="K44" i="28"/>
  <c r="K43" i="28"/>
  <c r="K42" i="28"/>
  <c r="K34" i="28"/>
  <c r="K33" i="28"/>
  <c r="K32" i="28"/>
  <c r="K31" i="28"/>
  <c r="K30" i="28"/>
  <c r="K29" i="28"/>
  <c r="K28" i="28"/>
  <c r="K27" i="28"/>
  <c r="K26" i="28"/>
  <c r="K25" i="28"/>
  <c r="K24" i="28"/>
  <c r="K23" i="28" l="1"/>
  <c r="B484" i="2"/>
  <c r="B22" i="27" s="1"/>
  <c r="B477" i="2"/>
  <c r="E22" i="27" s="1"/>
  <c r="B478" i="2"/>
  <c r="F18" i="27" s="1"/>
  <c r="B479" i="2"/>
  <c r="G14" i="27" s="1"/>
  <c r="B480" i="2"/>
  <c r="H26" i="27" s="1"/>
  <c r="B481" i="2"/>
  <c r="I22" i="27" s="1"/>
  <c r="B482" i="2"/>
  <c r="J18" i="27" s="1"/>
  <c r="B483" i="2"/>
  <c r="K14" i="27" s="1"/>
  <c r="B476" i="2"/>
  <c r="D26" i="27" s="1"/>
  <c r="B475" i="2"/>
  <c r="C14" i="27" s="1"/>
  <c r="B474" i="2"/>
  <c r="B14" i="27" s="1"/>
  <c r="B472" i="2"/>
  <c r="E9" i="27" s="1"/>
  <c r="B473" i="2"/>
  <c r="C25" i="27" s="1"/>
  <c r="B471" i="2"/>
  <c r="D9" i="27" s="1"/>
  <c r="B470" i="2"/>
  <c r="C9" i="27" s="1"/>
  <c r="B469" i="2"/>
  <c r="B9" i="27" s="1"/>
  <c r="B4" i="27"/>
  <c r="B468" i="2"/>
  <c r="B2" i="27" s="1"/>
  <c r="C13" i="27" l="1"/>
  <c r="D14" i="27"/>
  <c r="H14" i="27"/>
  <c r="D22" i="27"/>
  <c r="H22" i="27"/>
  <c r="B26" i="27"/>
  <c r="C21" i="27"/>
  <c r="F14" i="27"/>
  <c r="J14" i="27"/>
  <c r="F22" i="27"/>
  <c r="J22" i="27"/>
  <c r="B18" i="27"/>
  <c r="C18" i="27"/>
  <c r="G18" i="27"/>
  <c r="K18" i="27"/>
  <c r="E26" i="27"/>
  <c r="I26" i="27"/>
  <c r="C17" i="27"/>
  <c r="E14" i="27"/>
  <c r="I14" i="27"/>
  <c r="D18" i="27"/>
  <c r="H18" i="27"/>
  <c r="C22" i="27"/>
  <c r="G22" i="27"/>
  <c r="K22" i="27"/>
  <c r="F26" i="27"/>
  <c r="J26" i="27"/>
  <c r="E18" i="27"/>
  <c r="I18" i="27"/>
  <c r="C26" i="27"/>
  <c r="G26" i="27"/>
  <c r="K26" i="27"/>
  <c r="E139" i="18" l="1"/>
  <c r="D139" i="18"/>
  <c r="B449" i="2"/>
  <c r="C46" i="26" s="1"/>
  <c r="B4" i="26"/>
  <c r="B430" i="2"/>
  <c r="B6" i="26" s="1"/>
  <c r="B431" i="2"/>
  <c r="C8" i="26" s="1"/>
  <c r="B432" i="2"/>
  <c r="D32" i="26" s="1"/>
  <c r="B433" i="2"/>
  <c r="E10" i="26" s="1"/>
  <c r="B434" i="2"/>
  <c r="B28" i="26" s="1"/>
  <c r="B435" i="2"/>
  <c r="C32" i="26" s="1"/>
  <c r="B436" i="2"/>
  <c r="C33" i="26" s="1"/>
  <c r="B437" i="2"/>
  <c r="C34" i="26" s="1"/>
  <c r="B438" i="2"/>
  <c r="C35" i="26" s="1"/>
  <c r="B439" i="2"/>
  <c r="C36" i="26" s="1"/>
  <c r="B440" i="2"/>
  <c r="C37" i="26" s="1"/>
  <c r="B441" i="2"/>
  <c r="E32" i="26" s="1"/>
  <c r="B442" i="2"/>
  <c r="C30" i="26" s="1"/>
  <c r="B443" i="2"/>
  <c r="C40" i="26" s="1"/>
  <c r="B444" i="2"/>
  <c r="C41" i="26" s="1"/>
  <c r="B445" i="2"/>
  <c r="C42" i="26" s="1"/>
  <c r="B446" i="2"/>
  <c r="C43" i="26" s="1"/>
  <c r="B447" i="2"/>
  <c r="C44" i="26" s="1"/>
  <c r="B448" i="2"/>
  <c r="B2" i="26" s="1"/>
  <c r="D16" i="25"/>
  <c r="C16" i="25"/>
  <c r="B429" i="2"/>
  <c r="B26" i="25" s="1"/>
  <c r="B425" i="2"/>
  <c r="B426" i="2"/>
  <c r="B25" i="25" s="1"/>
  <c r="B427" i="2"/>
  <c r="B428" i="2"/>
  <c r="B22" i="25" s="1"/>
  <c r="B424" i="2"/>
  <c r="B20" i="25" s="1"/>
  <c r="B423" i="2"/>
  <c r="B18" i="25" s="1"/>
  <c r="B422" i="2"/>
  <c r="B16" i="25" s="1"/>
  <c r="B418" i="2"/>
  <c r="B10" i="25" s="1"/>
  <c r="D130" i="18" s="1"/>
  <c r="B419" i="2"/>
  <c r="B11" i="25" s="1"/>
  <c r="E130" i="18" s="1"/>
  <c r="B420" i="2"/>
  <c r="B12" i="25" s="1"/>
  <c r="F130" i="18" s="1"/>
  <c r="B421" i="2"/>
  <c r="B13" i="25" s="1"/>
  <c r="G130" i="18" s="1"/>
  <c r="B417" i="2"/>
  <c r="B9" i="25" s="1"/>
  <c r="C130" i="18" s="1"/>
  <c r="B4" i="25"/>
  <c r="B4" i="22"/>
  <c r="B416" i="2"/>
  <c r="B28" i="25" s="1"/>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T7" i="9" s="1"/>
  <c r="B130" i="2"/>
  <c r="B131" i="2"/>
  <c r="B132" i="2"/>
  <c r="C11" i="26" s="1"/>
  <c r="C140" i="18" s="1"/>
  <c r="B133" i="2"/>
  <c r="C12" i="26" s="1"/>
  <c r="C141" i="18" s="1"/>
  <c r="B134" i="2"/>
  <c r="C13" i="26" s="1"/>
  <c r="C142" i="18" s="1"/>
  <c r="B135" i="2"/>
  <c r="B136" i="2"/>
  <c r="B24" i="28" s="1"/>
  <c r="B137" i="2"/>
  <c r="B138" i="2"/>
  <c r="B26" i="28" s="1"/>
  <c r="B139" i="2"/>
  <c r="B140" i="2"/>
  <c r="B28" i="28" s="1"/>
  <c r="B141" i="2"/>
  <c r="B142" i="2"/>
  <c r="B30" i="28" s="1"/>
  <c r="B143" i="2"/>
  <c r="B144" i="2"/>
  <c r="B145" i="2"/>
  <c r="B146" i="2"/>
  <c r="C26" i="26" s="1"/>
  <c r="C155" i="18" s="1"/>
  <c r="B147" i="2"/>
  <c r="B148" i="2"/>
  <c r="B33" i="28" s="1"/>
  <c r="B149" i="2"/>
  <c r="B150" i="2"/>
  <c r="B151" i="2"/>
  <c r="C10" i="26" s="1"/>
  <c r="C139" i="18" s="1"/>
  <c r="B152" i="2"/>
  <c r="B153" i="2"/>
  <c r="B42" i="28" s="1"/>
  <c r="B154" i="2"/>
  <c r="B43" i="28" s="1"/>
  <c r="B155" i="2"/>
  <c r="B44" i="28" s="1"/>
  <c r="B156" i="2"/>
  <c r="B45" i="28" s="1"/>
  <c r="B157" i="2"/>
  <c r="B158" i="2"/>
  <c r="B10" i="26" s="1"/>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C32" i="14" s="1"/>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9" i="2"/>
  <c r="B270" i="2"/>
  <c r="B273" i="2"/>
  <c r="B274" i="2"/>
  <c r="B275" i="2"/>
  <c r="B276" i="2"/>
  <c r="B277" i="2"/>
  <c r="B278" i="2"/>
  <c r="B279" i="2"/>
  <c r="B280" i="2"/>
  <c r="B281" i="2"/>
  <c r="B282" i="2"/>
  <c r="B14" i="25" s="1"/>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21" i="28" s="1"/>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C7" i="25" s="1"/>
  <c r="B414" i="2"/>
  <c r="D7" i="25" s="1"/>
  <c r="B415" i="2"/>
  <c r="F45" i="24"/>
  <c r="F46" i="24"/>
  <c r="F47" i="24"/>
  <c r="F44" i="24"/>
  <c r="D45" i="24"/>
  <c r="D46" i="24"/>
  <c r="D47" i="24"/>
  <c r="D44" i="24"/>
  <c r="H21" i="23" l="1"/>
  <c r="I48" i="24"/>
  <c r="C39" i="28"/>
  <c r="C20" i="28"/>
  <c r="D4" i="25"/>
  <c r="C2" i="30"/>
  <c r="D4" i="29"/>
  <c r="D4" i="28"/>
  <c r="D4" i="27"/>
  <c r="B3" i="25"/>
  <c r="B3" i="7"/>
  <c r="B3" i="29"/>
  <c r="B3" i="28"/>
  <c r="B3" i="27"/>
  <c r="C17" i="26"/>
  <c r="C146" i="18" s="1"/>
  <c r="C21" i="26"/>
  <c r="C150" i="18" s="1"/>
  <c r="B32" i="26"/>
  <c r="L39" i="28"/>
  <c r="L20" i="28"/>
  <c r="E4" i="25"/>
  <c r="E4" i="29"/>
  <c r="C25" i="26"/>
  <c r="C154" i="18" s="1"/>
  <c r="B34" i="28"/>
  <c r="C23" i="26"/>
  <c r="C152" i="18" s="1"/>
  <c r="B32" i="28"/>
  <c r="C22" i="26"/>
  <c r="C151" i="18" s="1"/>
  <c r="B31" i="28"/>
  <c r="C20" i="26"/>
  <c r="C149" i="18" s="1"/>
  <c r="B29" i="28"/>
  <c r="C18" i="26"/>
  <c r="C147" i="18" s="1"/>
  <c r="B27" i="28"/>
  <c r="C16" i="26"/>
  <c r="C145" i="18" s="1"/>
  <c r="B25" i="28"/>
  <c r="C14" i="26"/>
  <c r="C143" i="18" s="1"/>
  <c r="B23" i="28"/>
  <c r="B2" i="25"/>
  <c r="B24" i="25"/>
  <c r="B25" i="19"/>
  <c r="C15" i="26"/>
  <c r="C144" i="18" s="1"/>
  <c r="C19" i="26"/>
  <c r="C148" i="18" s="1"/>
  <c r="C24" i="26"/>
  <c r="C153" i="18" s="1"/>
  <c r="B134" i="18"/>
  <c r="B133" i="18"/>
  <c r="D4" i="26"/>
  <c r="B131" i="18"/>
  <c r="B3" i="26"/>
  <c r="D10" i="26"/>
  <c r="B135" i="18"/>
  <c r="B132" i="18"/>
  <c r="B4" i="24" l="1"/>
  <c r="J21" i="24" l="1"/>
  <c r="H21" i="24"/>
  <c r="J20" i="24"/>
  <c r="H20" i="24"/>
  <c r="J37" i="24"/>
  <c r="J33" i="24"/>
  <c r="J32" i="24"/>
  <c r="J36" i="24"/>
  <c r="K19" i="24" l="1"/>
  <c r="H18" i="24" s="1"/>
  <c r="H37" i="24"/>
  <c r="P27" i="3"/>
  <c r="E44" i="8" s="1"/>
  <c r="H36" i="24"/>
  <c r="P26" i="3"/>
  <c r="E43" i="8" s="1"/>
  <c r="H33" i="24"/>
  <c r="P24" i="3"/>
  <c r="E41" i="8" s="1"/>
  <c r="H34" i="24"/>
  <c r="P25" i="3"/>
  <c r="E42" i="8" s="1"/>
  <c r="H32" i="24"/>
  <c r="P23" i="3"/>
  <c r="E40" i="8" s="1"/>
  <c r="J34" i="24"/>
  <c r="C69" i="24"/>
  <c r="E62" i="24"/>
  <c r="D62" i="24"/>
  <c r="C65" i="24"/>
  <c r="E115" i="18" s="1"/>
  <c r="B118" i="18" s="1"/>
  <c r="C58" i="24"/>
  <c r="C63" i="24" s="1"/>
  <c r="C115" i="18" s="1"/>
  <c r="B116" i="18" s="1"/>
  <c r="C56" i="24"/>
  <c r="H54" i="24"/>
  <c r="C51" i="24"/>
  <c r="C47" i="24"/>
  <c r="C46" i="24"/>
  <c r="C45" i="24"/>
  <c r="C44" i="24"/>
  <c r="B21" i="22"/>
  <c r="D42" i="24"/>
  <c r="F42" i="24"/>
  <c r="G42" i="24"/>
  <c r="D43" i="24"/>
  <c r="E43" i="24"/>
  <c r="G43" i="24"/>
  <c r="H43" i="24"/>
  <c r="I43" i="24"/>
  <c r="J43" i="24"/>
  <c r="K43" i="24"/>
  <c r="L43" i="24"/>
  <c r="C43" i="24"/>
  <c r="C49" i="24"/>
  <c r="B2" i="24"/>
  <c r="B6" i="24"/>
  <c r="B7" i="24"/>
  <c r="B8" i="24"/>
  <c r="B9" i="24"/>
  <c r="B10" i="24"/>
  <c r="C29" i="24"/>
  <c r="C64" i="24" s="1"/>
  <c r="D115" i="18" s="1"/>
  <c r="B117" i="18" s="1"/>
  <c r="C28" i="24"/>
  <c r="B4" i="23"/>
  <c r="H35" i="24" l="1"/>
  <c r="I32" i="24" s="1" a="1"/>
  <c r="J18" i="24"/>
  <c r="J35" i="24" s="1"/>
  <c r="D100" i="18"/>
  <c r="D52" i="18"/>
  <c r="B41" i="23"/>
  <c r="B40" i="23"/>
  <c r="B35" i="23"/>
  <c r="D83" i="18" s="1"/>
  <c r="B85" i="18" s="1"/>
  <c r="B30" i="23"/>
  <c r="B36" i="23" s="1"/>
  <c r="E83" i="18" s="1"/>
  <c r="B86" i="18" s="1"/>
  <c r="B23" i="23"/>
  <c r="B21" i="23"/>
  <c r="E10" i="23"/>
  <c r="E11" i="23"/>
  <c r="E12" i="23"/>
  <c r="E13" i="23"/>
  <c r="E14" i="23"/>
  <c r="E15" i="23"/>
  <c r="E16" i="23"/>
  <c r="E17" i="23"/>
  <c r="E19" i="23"/>
  <c r="E20" i="23"/>
  <c r="E18" i="23"/>
  <c r="E9" i="23"/>
  <c r="C18" i="23"/>
  <c r="C10" i="23"/>
  <c r="C11" i="23"/>
  <c r="C12" i="23"/>
  <c r="C13" i="23"/>
  <c r="C14" i="23"/>
  <c r="C15" i="23"/>
  <c r="C16" i="23"/>
  <c r="C17" i="23"/>
  <c r="C19" i="23"/>
  <c r="C20" i="23"/>
  <c r="C9" i="23"/>
  <c r="D8" i="23"/>
  <c r="F8" i="23"/>
  <c r="G8" i="23"/>
  <c r="H8" i="23"/>
  <c r="I8" i="23"/>
  <c r="J8" i="23"/>
  <c r="K8" i="23"/>
  <c r="B8" i="23"/>
  <c r="B25" i="23"/>
  <c r="G28" i="23"/>
  <c r="C8" i="23"/>
  <c r="I32" i="24" l="1"/>
  <c r="I37" i="24"/>
  <c r="I33" i="24"/>
  <c r="I34" i="24"/>
  <c r="I35" i="24"/>
  <c r="I36" i="24"/>
  <c r="K32" i="24" a="1"/>
  <c r="P28" i="3"/>
  <c r="E45" i="8" s="1"/>
  <c r="F7" i="23"/>
  <c r="E7" i="23"/>
  <c r="C7" i="23"/>
  <c r="B2" i="23"/>
  <c r="B34" i="23"/>
  <c r="C83" i="18" s="1"/>
  <c r="B84" i="18" s="1"/>
  <c r="D14" i="22"/>
  <c r="D10" i="22"/>
  <c r="K32" i="24" l="1"/>
  <c r="K35" i="24"/>
  <c r="K36" i="24"/>
  <c r="K37" i="24"/>
  <c r="K33" i="24"/>
  <c r="K34" i="24"/>
  <c r="H29" i="24" a="1"/>
  <c r="H29" i="24" s="1"/>
  <c r="C36" i="23"/>
  <c r="E100" i="18"/>
  <c r="E52" i="18"/>
  <c r="J29" i="24" l="1" a="1"/>
  <c r="J29" i="24" s="1"/>
  <c r="D64" i="24"/>
  <c r="H27" i="24"/>
  <c r="E64" i="24" l="1"/>
  <c r="J27" i="24"/>
  <c r="B25" i="22"/>
  <c r="B23" i="22"/>
  <c r="B22" i="22"/>
  <c r="B20" i="22"/>
  <c r="C17" i="22"/>
  <c r="C18" i="22"/>
  <c r="B19" i="22"/>
  <c r="C16" i="22"/>
  <c r="C15" i="22"/>
  <c r="C14" i="22"/>
  <c r="C13" i="22"/>
  <c r="B12" i="22"/>
  <c r="C11" i="22"/>
  <c r="C10" i="22"/>
  <c r="C9" i="22"/>
  <c r="C8" i="22"/>
  <c r="D8" i="22"/>
  <c r="B2" i="22"/>
  <c r="F10" i="21" l="1"/>
  <c r="F33" i="21"/>
  <c r="F34" i="21"/>
  <c r="F32" i="21"/>
  <c r="D8" i="21"/>
  <c r="B25" i="21"/>
  <c r="B27" i="21"/>
  <c r="C30" i="21"/>
  <c r="B31" i="21"/>
  <c r="C32" i="21"/>
  <c r="C33" i="21"/>
  <c r="C34" i="21"/>
  <c r="B24" i="21"/>
  <c r="F18" i="21"/>
  <c r="F19" i="21"/>
  <c r="F20" i="21"/>
  <c r="F21" i="21"/>
  <c r="F22" i="21"/>
  <c r="F17" i="21"/>
  <c r="F15" i="21"/>
  <c r="F11" i="21"/>
  <c r="F12" i="21"/>
  <c r="F13" i="21"/>
  <c r="F9" i="21"/>
  <c r="D27" i="21" l="1"/>
  <c r="D14" i="21"/>
  <c r="F31" i="21"/>
  <c r="F35" i="21" s="1"/>
  <c r="E35" i="21" s="1"/>
  <c r="F16" i="21"/>
  <c r="F23" i="21" s="1"/>
  <c r="E23" i="21" s="1"/>
  <c r="F8" i="21"/>
  <c r="F14" i="21" s="1"/>
  <c r="C22" i="21"/>
  <c r="C18" i="21"/>
  <c r="C19" i="21"/>
  <c r="C20" i="21"/>
  <c r="C21" i="21"/>
  <c r="C17" i="21"/>
  <c r="B16" i="21"/>
  <c r="B15" i="21"/>
  <c r="C14" i="21"/>
  <c r="C9" i="21"/>
  <c r="C11" i="21"/>
  <c r="C10" i="21"/>
  <c r="C12" i="21"/>
  <c r="C13" i="21"/>
  <c r="B8" i="21"/>
  <c r="F7" i="21"/>
  <c r="F30" i="21" s="1"/>
  <c r="E7" i="21"/>
  <c r="E30" i="21" s="1"/>
  <c r="D7" i="21"/>
  <c r="D30" i="21" s="1"/>
  <c r="C7" i="21"/>
  <c r="E14" i="21" l="1"/>
  <c r="F27" i="21"/>
  <c r="C35" i="21"/>
  <c r="C26" i="21"/>
  <c r="C23" i="21"/>
  <c r="B4" i="21"/>
  <c r="B2" i="21"/>
  <c r="C35" i="23" l="1"/>
  <c r="E27" i="21"/>
  <c r="D25" i="21" l="1"/>
  <c r="D26" i="21" s="1"/>
  <c r="E16" i="21"/>
  <c r="F25" i="21"/>
  <c r="E8" i="21"/>
  <c r="E25" i="21" l="1"/>
  <c r="F26" i="21"/>
  <c r="E26" i="21" s="1"/>
  <c r="B41" i="20" l="1"/>
  <c r="B42" i="20"/>
  <c r="B27" i="20"/>
  <c r="B37" i="20" s="1"/>
  <c r="B6" i="20"/>
  <c r="B7" i="20"/>
  <c r="B8" i="20"/>
  <c r="B10" i="20"/>
  <c r="B9" i="20"/>
  <c r="B11" i="20"/>
  <c r="E4" i="24"/>
  <c r="B4" i="20"/>
  <c r="B2" i="20"/>
  <c r="B26" i="19"/>
  <c r="B20" i="20" l="1"/>
  <c r="B33" i="20" s="1"/>
  <c r="C17" i="24"/>
  <c r="C34" i="24" s="1"/>
  <c r="C15" i="24"/>
  <c r="C32" i="24" s="1"/>
  <c r="C18" i="24"/>
  <c r="C35" i="24" s="1"/>
  <c r="J28" i="17"/>
  <c r="K18" i="24"/>
  <c r="B24" i="20"/>
  <c r="C21" i="24"/>
  <c r="B25" i="20"/>
  <c r="B35" i="20" s="1"/>
  <c r="C22" i="24"/>
  <c r="C36" i="24" s="1"/>
  <c r="B23" i="20"/>
  <c r="C20" i="24"/>
  <c r="B19" i="20"/>
  <c r="B32" i="20" s="1"/>
  <c r="C16" i="24"/>
  <c r="C33" i="24" s="1"/>
  <c r="B26" i="20"/>
  <c r="B36" i="20" s="1"/>
  <c r="C23" i="24"/>
  <c r="C37" i="24" s="1"/>
  <c r="B22" i="20"/>
  <c r="C19" i="24"/>
  <c r="D4" i="22"/>
  <c r="D4" i="23"/>
  <c r="B18" i="20"/>
  <c r="B31" i="20" s="1"/>
  <c r="B21" i="20"/>
  <c r="B34" i="20" s="1"/>
  <c r="C4" i="19"/>
  <c r="E4" i="21"/>
  <c r="C4" i="20"/>
  <c r="E4" i="9"/>
  <c r="D4" i="14"/>
  <c r="E4" i="10"/>
  <c r="G5" i="15"/>
  <c r="J21" i="20"/>
  <c r="E4" i="7"/>
  <c r="E4" i="12"/>
  <c r="C4" i="17"/>
  <c r="J13" i="17"/>
  <c r="C4" i="6"/>
  <c r="E4" i="13"/>
  <c r="I31" i="20"/>
  <c r="I35" i="20"/>
  <c r="I36" i="20"/>
  <c r="I37" i="20"/>
  <c r="I32" i="20"/>
  <c r="I33" i="20"/>
  <c r="J22" i="20" l="1"/>
  <c r="I21" i="20" s="1"/>
  <c r="I34" i="20" s="1"/>
  <c r="J31" i="20" s="1" a="1"/>
  <c r="G37" i="20"/>
  <c r="P22" i="3"/>
  <c r="E36" i="8" s="1"/>
  <c r="G36" i="20"/>
  <c r="P20" i="3"/>
  <c r="E34" i="8" s="1"/>
  <c r="G35" i="20"/>
  <c r="P19" i="3"/>
  <c r="E33" i="8" s="1"/>
  <c r="G33" i="20"/>
  <c r="P18" i="3"/>
  <c r="E32" i="8" s="1"/>
  <c r="G32" i="20"/>
  <c r="P17" i="3"/>
  <c r="E31" i="8" s="1"/>
  <c r="G31" i="20"/>
  <c r="P16" i="3"/>
  <c r="E30" i="8" s="1"/>
  <c r="G26" i="19" a="1"/>
  <c r="G21" i="19"/>
  <c r="B23" i="19"/>
  <c r="B22" i="19"/>
  <c r="B11" i="19"/>
  <c r="B12" i="19"/>
  <c r="B13" i="19"/>
  <c r="B14" i="19"/>
  <c r="B15" i="19"/>
  <c r="B16" i="19"/>
  <c r="B17" i="19"/>
  <c r="B18" i="19"/>
  <c r="B19" i="19"/>
  <c r="B20" i="19"/>
  <c r="C33" i="18"/>
  <c r="B34" i="18" s="1"/>
  <c r="E9" i="19"/>
  <c r="D9" i="19"/>
  <c r="J31" i="20" l="1"/>
  <c r="J34" i="20"/>
  <c r="J37" i="20"/>
  <c r="J33" i="20"/>
  <c r="J36" i="20"/>
  <c r="J32" i="20"/>
  <c r="J35" i="20"/>
  <c r="G21" i="20"/>
  <c r="P21" i="3" s="1"/>
  <c r="E35" i="8" s="1"/>
  <c r="B10" i="19"/>
  <c r="B21" i="19"/>
  <c r="D33" i="18"/>
  <c r="B35" i="18" s="1"/>
  <c r="G26" i="19"/>
  <c r="D10" i="25" s="1"/>
  <c r="I41" i="20"/>
  <c r="C9" i="19"/>
  <c r="B4" i="19"/>
  <c r="B2" i="19"/>
  <c r="B46" i="17"/>
  <c r="E11" i="18"/>
  <c r="B14" i="18" s="1"/>
  <c r="F11" i="18"/>
  <c r="B15" i="18" s="1"/>
  <c r="B27" i="17"/>
  <c r="B28" i="17"/>
  <c r="B29" i="17"/>
  <c r="B30" i="17"/>
  <c r="B31" i="17"/>
  <c r="B32" i="17"/>
  <c r="B41" i="17" s="1"/>
  <c r="B33" i="17"/>
  <c r="B42" i="17" s="1"/>
  <c r="B47" i="17"/>
  <c r="B16" i="17"/>
  <c r="B38" i="17" s="1"/>
  <c r="B17" i="17"/>
  <c r="C5" i="18"/>
  <c r="B6" i="18" s="1"/>
  <c r="B19" i="17"/>
  <c r="B21" i="17"/>
  <c r="B22" i="17"/>
  <c r="B23" i="17"/>
  <c r="B14" i="17"/>
  <c r="B15" i="17"/>
  <c r="C11" i="18"/>
  <c r="B12" i="18" s="1"/>
  <c r="J13" i="24"/>
  <c r="I13" i="24"/>
  <c r="H13" i="24"/>
  <c r="G13" i="24"/>
  <c r="B6" i="19"/>
  <c r="B4" i="17"/>
  <c r="B2" i="17"/>
  <c r="I41" i="17"/>
  <c r="G41" i="17"/>
  <c r="I42" i="20" l="1" a="1"/>
  <c r="I42" i="20" s="1"/>
  <c r="D11" i="25" s="1"/>
  <c r="I17" i="17"/>
  <c r="I21" i="17"/>
  <c r="F26" i="19"/>
  <c r="C10" i="25" s="1"/>
  <c r="G24" i="19"/>
  <c r="G54" i="24"/>
  <c r="E13" i="24"/>
  <c r="E54" i="24"/>
  <c r="F54" i="24"/>
  <c r="D13" i="24"/>
  <c r="D54" i="24"/>
  <c r="F13" i="24"/>
  <c r="F12" i="24"/>
  <c r="F53" i="24"/>
  <c r="D33" i="23"/>
  <c r="I31" i="24"/>
  <c r="K31" i="24"/>
  <c r="F62" i="24"/>
  <c r="G62" i="24"/>
  <c r="B39" i="23"/>
  <c r="C27" i="24"/>
  <c r="C68" i="24"/>
  <c r="C27" i="23"/>
  <c r="D12" i="24"/>
  <c r="D53" i="24"/>
  <c r="E15" i="20"/>
  <c r="E27" i="23"/>
  <c r="D28" i="23"/>
  <c r="F28" i="23"/>
  <c r="C11" i="17"/>
  <c r="C28" i="23"/>
  <c r="E28" i="23"/>
  <c r="H36" i="17"/>
  <c r="J30" i="20"/>
  <c r="H30" i="20"/>
  <c r="B24" i="19"/>
  <c r="B40" i="20"/>
  <c r="G11" i="18"/>
  <c r="B16" i="18" s="1"/>
  <c r="G34" i="20"/>
  <c r="H31" i="20" s="1" a="1"/>
  <c r="E10" i="17"/>
  <c r="F9" i="19"/>
  <c r="G16" i="20"/>
  <c r="G9" i="19"/>
  <c r="I16" i="20"/>
  <c r="B26" i="17"/>
  <c r="B40" i="17" s="1"/>
  <c r="D11" i="17"/>
  <c r="D16" i="20"/>
  <c r="G11" i="17"/>
  <c r="I11" i="17"/>
  <c r="C10" i="17"/>
  <c r="C15" i="20"/>
  <c r="E11" i="17"/>
  <c r="C16" i="20"/>
  <c r="E16" i="20"/>
  <c r="F11" i="17"/>
  <c r="F16" i="20"/>
  <c r="H11" i="17"/>
  <c r="H16" i="20"/>
  <c r="B45" i="17"/>
  <c r="B8" i="17"/>
  <c r="D5" i="18"/>
  <c r="B7" i="18" s="1"/>
  <c r="B13" i="17"/>
  <c r="B37" i="17" s="1"/>
  <c r="J36" i="17"/>
  <c r="D11" i="18"/>
  <c r="B13" i="18" s="1"/>
  <c r="H11" i="18"/>
  <c r="B17" i="18" s="1"/>
  <c r="B18" i="17"/>
  <c r="B25" i="17"/>
  <c r="B39" i="17" s="1"/>
  <c r="C21" i="18"/>
  <c r="B22" i="18" s="1"/>
  <c r="F21" i="18"/>
  <c r="B25" i="18" s="1"/>
  <c r="E21" i="18"/>
  <c r="B24" i="18" s="1"/>
  <c r="I39" i="17"/>
  <c r="I42" i="17"/>
  <c r="H31" i="20" l="1"/>
  <c r="H34" i="20"/>
  <c r="H37" i="20"/>
  <c r="H33" i="20"/>
  <c r="H36" i="20"/>
  <c r="H32" i="20"/>
  <c r="H35" i="20"/>
  <c r="G42" i="17"/>
  <c r="P15" i="3"/>
  <c r="E26" i="8" s="1"/>
  <c r="G39" i="17"/>
  <c r="P12" i="3"/>
  <c r="E23" i="8" s="1"/>
  <c r="G21" i="18"/>
  <c r="B26" i="18" s="1"/>
  <c r="J14" i="17"/>
  <c r="G13" i="17" s="1"/>
  <c r="G41" i="20"/>
  <c r="I40" i="20"/>
  <c r="H21" i="18"/>
  <c r="B27" i="18" s="1"/>
  <c r="D21" i="18"/>
  <c r="B23" i="18" s="1"/>
  <c r="I16" i="17"/>
  <c r="I38" i="17" s="1"/>
  <c r="J29" i="17"/>
  <c r="G28" i="17" s="1"/>
  <c r="G26" i="17" s="1"/>
  <c r="G42" i="20" l="1" a="1"/>
  <c r="G42" i="20" s="1"/>
  <c r="C11" i="25" s="1"/>
  <c r="G40" i="17"/>
  <c r="G38" i="17"/>
  <c r="P11" i="3"/>
  <c r="E22" i="8" s="1"/>
  <c r="G37" i="17"/>
  <c r="I13" i="17"/>
  <c r="I37" i="17" s="1"/>
  <c r="I28" i="17"/>
  <c r="I26" i="17" s="1"/>
  <c r="I40" i="17" s="1"/>
  <c r="H37" i="17" l="1" a="1"/>
  <c r="H39" i="17" s="1"/>
  <c r="G46" i="17"/>
  <c r="P13" i="3"/>
  <c r="E24" i="8" s="1"/>
  <c r="P10" i="3"/>
  <c r="E21" i="8" s="1"/>
  <c r="G40" i="20"/>
  <c r="I46" i="17"/>
  <c r="J37" i="17" a="1"/>
  <c r="J42" i="17" s="1"/>
  <c r="H40" i="17" l="1"/>
  <c r="H41" i="17"/>
  <c r="H38" i="17"/>
  <c r="H37" i="17"/>
  <c r="H42" i="17"/>
  <c r="J41" i="17"/>
  <c r="J39" i="17"/>
  <c r="J40" i="17"/>
  <c r="J37" i="17"/>
  <c r="J38" i="17"/>
  <c r="G47" i="17" l="1" a="1"/>
  <c r="G47" i="17" s="1"/>
  <c r="I47" i="17" a="1"/>
  <c r="I47" i="17" s="1"/>
  <c r="B5" i="15"/>
  <c r="F4" i="24"/>
  <c r="G45" i="17" l="1"/>
  <c r="C9" i="25"/>
  <c r="I45" i="17"/>
  <c r="D9" i="25"/>
  <c r="E4" i="22"/>
  <c r="E4" i="23"/>
  <c r="D4" i="20"/>
  <c r="F4" i="21"/>
  <c r="B2" i="15"/>
  <c r="D4" i="17"/>
  <c r="D4" i="19"/>
  <c r="C62" i="14"/>
  <c r="C64" i="14"/>
  <c r="H62" i="14"/>
  <c r="C72" i="14"/>
  <c r="C59" i="14"/>
  <c r="C58" i="14"/>
  <c r="C57" i="14"/>
  <c r="C56" i="14"/>
  <c r="C65" i="14" l="1"/>
  <c r="C63" i="14"/>
  <c r="C52" i="14"/>
  <c r="C51" i="14"/>
  <c r="C50" i="14"/>
  <c r="C49" i="14"/>
  <c r="C48" i="14"/>
  <c r="D56" i="14"/>
  <c r="C47" i="14"/>
  <c r="C43" i="14"/>
  <c r="C44" i="14"/>
  <c r="C41" i="14"/>
  <c r="C42" i="14"/>
  <c r="C40" i="14"/>
  <c r="C39" i="14"/>
  <c r="C38" i="14"/>
  <c r="C37" i="14"/>
  <c r="C36" i="14"/>
  <c r="C28" i="14"/>
  <c r="C29" i="14"/>
  <c r="C30" i="14"/>
  <c r="C31" i="14"/>
  <c r="C33" i="14"/>
  <c r="C27" i="14"/>
  <c r="C26" i="14"/>
  <c r="C25" i="14"/>
  <c r="C24" i="14"/>
  <c r="C23" i="14"/>
  <c r="C20" i="14"/>
  <c r="C19" i="14"/>
  <c r="D18" i="14"/>
  <c r="C18" i="14"/>
  <c r="H17" i="14"/>
  <c r="H20" i="14" s="1"/>
  <c r="D47" i="14" l="1"/>
  <c r="C53" i="14"/>
  <c r="D17" i="14" l="1"/>
  <c r="C17" i="14"/>
  <c r="C16" i="14"/>
  <c r="C15" i="14"/>
  <c r="C14" i="14"/>
  <c r="C13" i="14"/>
  <c r="C12" i="14"/>
  <c r="C11" i="14"/>
  <c r="C10" i="14"/>
  <c r="C9" i="14" l="1"/>
  <c r="D8" i="14"/>
  <c r="C8" i="14"/>
  <c r="C7" i="14"/>
  <c r="D7" i="14"/>
  <c r="E62" i="14"/>
  <c r="G62" i="14"/>
  <c r="B4" i="14"/>
  <c r="B2" i="14"/>
  <c r="F7" i="14" l="1"/>
  <c r="F62" i="14"/>
  <c r="F23" i="14"/>
  <c r="F36" i="14"/>
  <c r="G7" i="14"/>
  <c r="G36" i="14"/>
  <c r="G23" i="14"/>
  <c r="E7" i="14"/>
  <c r="E36" i="14"/>
  <c r="E23" i="14"/>
  <c r="H36" i="14"/>
  <c r="H23" i="14"/>
  <c r="D36" i="14"/>
  <c r="D23" i="14"/>
  <c r="H7" i="14"/>
  <c r="G72" i="14"/>
  <c r="F72" i="14"/>
  <c r="F20" i="14" s="1"/>
  <c r="F37" i="14" s="1"/>
  <c r="E72" i="14"/>
  <c r="D71" i="14"/>
  <c r="D70" i="14"/>
  <c r="D69" i="14"/>
  <c r="D68" i="14"/>
  <c r="D67" i="14"/>
  <c r="D66" i="14"/>
  <c r="D65" i="14"/>
  <c r="D64" i="14"/>
  <c r="D63" i="14"/>
  <c r="D59" i="14"/>
  <c r="H33" i="14"/>
  <c r="H37" i="14" s="1"/>
  <c r="G33" i="14"/>
  <c r="D32" i="14"/>
  <c r="D31" i="14"/>
  <c r="P39" i="3" s="1"/>
  <c r="E19" i="8" s="1"/>
  <c r="D30" i="14"/>
  <c r="D29" i="14"/>
  <c r="D28" i="14"/>
  <c r="D27" i="14"/>
  <c r="D26" i="14"/>
  <c r="D25" i="14"/>
  <c r="D24" i="14"/>
  <c r="G20" i="14"/>
  <c r="D16" i="14"/>
  <c r="D14" i="14"/>
  <c r="D13" i="14"/>
  <c r="D12" i="14"/>
  <c r="P9" i="3" s="1"/>
  <c r="E17" i="8" s="1"/>
  <c r="D11" i="14"/>
  <c r="D10" i="14"/>
  <c r="D9" i="14"/>
  <c r="D51" i="14" l="1"/>
  <c r="F38" i="14"/>
  <c r="G37" i="14"/>
  <c r="G38" i="14"/>
  <c r="D33" i="14"/>
  <c r="D72" i="14"/>
  <c r="B42" i="13" l="1"/>
  <c r="AA6" i="13"/>
  <c r="W6" i="13"/>
  <c r="S6" i="13"/>
  <c r="O6" i="13"/>
  <c r="K6" i="13"/>
  <c r="G6" i="13"/>
  <c r="C6" i="13" l="1"/>
  <c r="B4" i="13"/>
  <c r="B4" i="12"/>
  <c r="B40" i="12" l="1"/>
  <c r="B4" i="10"/>
  <c r="E9" i="12" l="1"/>
  <c r="AC9" i="13"/>
  <c r="Y9" i="13"/>
  <c r="U9" i="13"/>
  <c r="Q9" i="13"/>
  <c r="M9" i="13"/>
  <c r="I9" i="13"/>
  <c r="E9" i="13"/>
  <c r="C8" i="12"/>
  <c r="AA8" i="13"/>
  <c r="S8" i="13"/>
  <c r="K8" i="13"/>
  <c r="C8" i="13"/>
  <c r="W8" i="13"/>
  <c r="O8" i="13"/>
  <c r="G8" i="13"/>
  <c r="J9" i="12"/>
  <c r="AD9" i="13"/>
  <c r="Z9" i="13"/>
  <c r="V9" i="13"/>
  <c r="R9" i="13"/>
  <c r="N9" i="13"/>
  <c r="J9" i="13"/>
  <c r="F9" i="13"/>
  <c r="C9" i="12"/>
  <c r="AA9" i="13"/>
  <c r="W9" i="13"/>
  <c r="S9" i="13"/>
  <c r="O9" i="13"/>
  <c r="K9" i="13"/>
  <c r="G9" i="13"/>
  <c r="C9" i="13"/>
  <c r="K6" i="12"/>
  <c r="AE6" i="13"/>
  <c r="I8" i="12"/>
  <c r="AC8" i="13"/>
  <c r="U8" i="13"/>
  <c r="M8" i="13"/>
  <c r="E8" i="13"/>
  <c r="Y8" i="13"/>
  <c r="Q8" i="13"/>
  <c r="I8" i="13"/>
  <c r="D9" i="12"/>
  <c r="AB9" i="13"/>
  <c r="X9" i="13"/>
  <c r="T9" i="13"/>
  <c r="P9" i="13"/>
  <c r="L9" i="13"/>
  <c r="H9" i="13"/>
  <c r="D9" i="13"/>
  <c r="I9" i="12"/>
  <c r="G9" i="12"/>
  <c r="H9" i="12"/>
  <c r="F9" i="12"/>
  <c r="G8" i="12"/>
  <c r="E8" i="12"/>
  <c r="I18" i="10" l="1"/>
  <c r="I17" i="10"/>
  <c r="I11" i="10"/>
  <c r="I12" i="10"/>
  <c r="I13" i="10"/>
  <c r="I14" i="10"/>
  <c r="I15" i="10"/>
  <c r="I10" i="10"/>
  <c r="L10" i="9"/>
  <c r="I16" i="10" l="1"/>
  <c r="I9" i="10"/>
  <c r="C17" i="10" l="1"/>
  <c r="C18" i="10"/>
  <c r="B16" i="10"/>
  <c r="C15" i="10"/>
  <c r="C14" i="10"/>
  <c r="C13" i="10"/>
  <c r="C12" i="10"/>
  <c r="C11" i="10"/>
  <c r="B2" i="12"/>
  <c r="C6" i="12"/>
  <c r="G6" i="12"/>
  <c r="B2" i="13"/>
  <c r="C10" i="10"/>
  <c r="B9" i="10"/>
  <c r="D7" i="10"/>
  <c r="C6" i="10"/>
  <c r="C4" i="9"/>
  <c r="B2" i="10"/>
  <c r="F18" i="10"/>
  <c r="F17" i="10"/>
  <c r="M16" i="10"/>
  <c r="L16" i="10"/>
  <c r="K16" i="10"/>
  <c r="J16" i="10"/>
  <c r="H16" i="10"/>
  <c r="G16" i="10"/>
  <c r="E16" i="10"/>
  <c r="D16" i="10"/>
  <c r="F15" i="10"/>
  <c r="F14" i="10"/>
  <c r="F13" i="10"/>
  <c r="F12" i="10"/>
  <c r="F11" i="10"/>
  <c r="F10" i="10"/>
  <c r="M9" i="10"/>
  <c r="L9" i="10"/>
  <c r="D13" i="22" s="1"/>
  <c r="K9" i="10"/>
  <c r="J9" i="10"/>
  <c r="H9" i="10"/>
  <c r="G9" i="10"/>
  <c r="S2" i="4" s="1"/>
  <c r="P38" i="3" s="1"/>
  <c r="E15" i="8" s="1"/>
  <c r="E9" i="10"/>
  <c r="D9" i="10"/>
  <c r="D36" i="26" l="1"/>
  <c r="D30" i="26"/>
  <c r="D9" i="22"/>
  <c r="B7" i="21"/>
  <c r="B30" i="21"/>
  <c r="B56" i="14"/>
  <c r="B62" i="14"/>
  <c r="B6" i="10"/>
  <c r="B47" i="14"/>
  <c r="B6" i="12"/>
  <c r="B6" i="13"/>
  <c r="F16" i="10"/>
  <c r="F9" i="10"/>
  <c r="D61" i="9"/>
  <c r="C101" i="18" s="1"/>
  <c r="D62" i="9"/>
  <c r="C102" i="18" s="1"/>
  <c r="D63" i="9"/>
  <c r="C103" i="18" s="1"/>
  <c r="D64" i="9"/>
  <c r="C104" i="18" s="1"/>
  <c r="S64" i="9"/>
  <c r="S63" i="9"/>
  <c r="S62" i="9"/>
  <c r="S61" i="9"/>
  <c r="S59" i="9"/>
  <c r="S58" i="9"/>
  <c r="S57" i="9"/>
  <c r="S56" i="9"/>
  <c r="S55" i="9"/>
  <c r="S54" i="9"/>
  <c r="S53" i="9"/>
  <c r="S52" i="9"/>
  <c r="S51" i="9"/>
  <c r="S50" i="9"/>
  <c r="S49" i="9"/>
  <c r="S48" i="9"/>
  <c r="D45" i="9"/>
  <c r="C100" i="18" l="1"/>
  <c r="C52" i="18"/>
  <c r="D37" i="9"/>
  <c r="C36" i="9"/>
  <c r="M40" i="9"/>
  <c r="M59" i="9" s="1"/>
  <c r="M39" i="9"/>
  <c r="M38" i="9"/>
  <c r="M57" i="9" s="1"/>
  <c r="M37" i="9"/>
  <c r="M64" i="9" s="1"/>
  <c r="C23" i="9"/>
  <c r="M25" i="9"/>
  <c r="M35" i="9"/>
  <c r="M34" i="9"/>
  <c r="M33" i="9"/>
  <c r="M32" i="9"/>
  <c r="M31" i="9"/>
  <c r="M30" i="9"/>
  <c r="M29" i="9"/>
  <c r="M28" i="9"/>
  <c r="M27" i="9"/>
  <c r="M26" i="9"/>
  <c r="M12" i="9"/>
  <c r="M13" i="9"/>
  <c r="M14" i="9"/>
  <c r="M15" i="9"/>
  <c r="M16" i="9"/>
  <c r="M17" i="9"/>
  <c r="M18" i="9"/>
  <c r="M19" i="9"/>
  <c r="M54" i="9"/>
  <c r="M21" i="9"/>
  <c r="M22" i="9"/>
  <c r="M10" i="9" l="1"/>
  <c r="M56" i="9"/>
  <c r="M52" i="9"/>
  <c r="M50" i="9"/>
  <c r="M55" i="9"/>
  <c r="M51" i="9"/>
  <c r="M63" i="9"/>
  <c r="M23" i="9"/>
  <c r="M48" i="9"/>
  <c r="M62" i="9"/>
  <c r="M36" i="9"/>
  <c r="M58" i="9"/>
  <c r="M53" i="9"/>
  <c r="M49" i="9"/>
  <c r="D57" i="9"/>
  <c r="C63" i="18" s="1"/>
  <c r="B19" i="23"/>
  <c r="D59" i="9"/>
  <c r="C62" i="18" s="1"/>
  <c r="B18" i="23"/>
  <c r="D58" i="9"/>
  <c r="C64" i="18" s="1"/>
  <c r="B20" i="23"/>
  <c r="D40" i="9"/>
  <c r="M61" i="9"/>
  <c r="D39" i="9"/>
  <c r="D38" i="9"/>
  <c r="B17" i="23"/>
  <c r="B16" i="23"/>
  <c r="B15" i="23"/>
  <c r="B14" i="23"/>
  <c r="B12" i="23"/>
  <c r="B10" i="23"/>
  <c r="B9" i="23"/>
  <c r="D26" i="9"/>
  <c r="D25" i="9"/>
  <c r="C10" i="9"/>
  <c r="S36" i="9"/>
  <c r="S23" i="9"/>
  <c r="S10" i="9"/>
  <c r="D18" i="9" l="1"/>
  <c r="B13" i="23"/>
  <c r="D16" i="9"/>
  <c r="B11" i="23"/>
  <c r="D55" i="9"/>
  <c r="C60" i="18" s="1"/>
  <c r="D34" i="9"/>
  <c r="D12" i="9"/>
  <c r="D49" i="9"/>
  <c r="C54" i="18" s="1"/>
  <c r="D28" i="9"/>
  <c r="D51" i="9"/>
  <c r="C56" i="18" s="1"/>
  <c r="D30" i="9"/>
  <c r="D53" i="9"/>
  <c r="C58" i="18" s="1"/>
  <c r="D32" i="9"/>
  <c r="D21" i="9"/>
  <c r="D15" i="9"/>
  <c r="D17" i="9"/>
  <c r="D19" i="9"/>
  <c r="D56" i="9"/>
  <c r="C61" i="18" s="1"/>
  <c r="D35" i="9"/>
  <c r="D11" i="9"/>
  <c r="D24" i="9"/>
  <c r="D13" i="9"/>
  <c r="D50" i="9"/>
  <c r="C55" i="18" s="1"/>
  <c r="D29" i="9"/>
  <c r="D52" i="9"/>
  <c r="C57" i="18" s="1"/>
  <c r="D31" i="9"/>
  <c r="D20" i="9"/>
  <c r="D54" i="9"/>
  <c r="C59" i="18" s="1"/>
  <c r="D33" i="9"/>
  <c r="D22" i="9"/>
  <c r="D14" i="9"/>
  <c r="D48" i="9"/>
  <c r="C53" i="18" s="1"/>
  <c r="D27" i="9"/>
  <c r="T45" i="9"/>
  <c r="S45" i="9"/>
  <c r="R45" i="9"/>
  <c r="P8" i="9"/>
  <c r="E8" i="10"/>
  <c r="H46" i="9"/>
  <c r="E46" i="9"/>
  <c r="D7" i="9"/>
  <c r="B36" i="14"/>
  <c r="B4" i="6"/>
  <c r="E50" i="6"/>
  <c r="T64" i="9"/>
  <c r="R64" i="9"/>
  <c r="G47" i="24" s="1"/>
  <c r="Q64" i="9"/>
  <c r="P64" i="9"/>
  <c r="O64" i="9"/>
  <c r="E26" i="26" s="1"/>
  <c r="G26" i="26" s="1"/>
  <c r="N64" i="9"/>
  <c r="L64" i="9"/>
  <c r="K64" i="9"/>
  <c r="I64" i="9"/>
  <c r="H64" i="9"/>
  <c r="F64" i="9"/>
  <c r="E64" i="9"/>
  <c r="T63" i="9"/>
  <c r="R63" i="9"/>
  <c r="G46" i="24" s="1"/>
  <c r="Q63" i="9"/>
  <c r="P63" i="9"/>
  <c r="O63" i="9"/>
  <c r="E13" i="26" s="1"/>
  <c r="N63" i="9"/>
  <c r="L63" i="9"/>
  <c r="K63" i="9"/>
  <c r="I63" i="9"/>
  <c r="H63" i="9"/>
  <c r="F63" i="9"/>
  <c r="E63" i="9"/>
  <c r="T62" i="9"/>
  <c r="R62" i="9"/>
  <c r="G45" i="24" s="1"/>
  <c r="Q62" i="9"/>
  <c r="P62" i="9"/>
  <c r="O62" i="9"/>
  <c r="N62" i="9"/>
  <c r="L62" i="9"/>
  <c r="K62" i="9"/>
  <c r="I62" i="9"/>
  <c r="H62" i="9"/>
  <c r="F62" i="9"/>
  <c r="E62" i="9"/>
  <c r="T61" i="9"/>
  <c r="R61" i="9"/>
  <c r="G44" i="24" s="1"/>
  <c r="Q61" i="9"/>
  <c r="P61" i="9"/>
  <c r="O61" i="9"/>
  <c r="N61" i="9"/>
  <c r="L61" i="9"/>
  <c r="K61" i="9"/>
  <c r="I61" i="9"/>
  <c r="H61" i="9"/>
  <c r="F61" i="9"/>
  <c r="E61" i="9"/>
  <c r="T59" i="9"/>
  <c r="R59" i="9"/>
  <c r="Q59" i="9"/>
  <c r="P59" i="9"/>
  <c r="O59" i="9"/>
  <c r="N59" i="9"/>
  <c r="L59" i="9"/>
  <c r="K59" i="9"/>
  <c r="I59" i="9"/>
  <c r="H59" i="9"/>
  <c r="F59" i="9"/>
  <c r="E59" i="9"/>
  <c r="T58" i="9"/>
  <c r="R58" i="9"/>
  <c r="Q58" i="9"/>
  <c r="P58" i="9"/>
  <c r="O58" i="9"/>
  <c r="N58" i="9"/>
  <c r="L58" i="9"/>
  <c r="K58" i="9"/>
  <c r="I58" i="9"/>
  <c r="H58" i="9"/>
  <c r="F58" i="9"/>
  <c r="E58" i="9"/>
  <c r="T57" i="9"/>
  <c r="R57" i="9"/>
  <c r="Q57" i="9"/>
  <c r="P57" i="9"/>
  <c r="O57" i="9"/>
  <c r="N57" i="9"/>
  <c r="L57" i="9"/>
  <c r="K57" i="9"/>
  <c r="I57" i="9"/>
  <c r="H57" i="9"/>
  <c r="F57" i="9"/>
  <c r="E57" i="9"/>
  <c r="T56" i="9"/>
  <c r="R56" i="9"/>
  <c r="Q56" i="9"/>
  <c r="P56" i="9"/>
  <c r="O56" i="9"/>
  <c r="N56" i="9"/>
  <c r="L56" i="9"/>
  <c r="K56" i="9"/>
  <c r="I56" i="9"/>
  <c r="H56" i="9"/>
  <c r="F56" i="9"/>
  <c r="E56" i="9"/>
  <c r="T55" i="9"/>
  <c r="R55" i="9"/>
  <c r="Q55" i="9"/>
  <c r="P55" i="9"/>
  <c r="O55" i="9"/>
  <c r="N55" i="9"/>
  <c r="L55" i="9"/>
  <c r="K55" i="9"/>
  <c r="I55" i="9"/>
  <c r="H55" i="9"/>
  <c r="F55" i="9"/>
  <c r="E55" i="9"/>
  <c r="T54" i="9"/>
  <c r="R54" i="9"/>
  <c r="Q54" i="9"/>
  <c r="P54" i="9"/>
  <c r="O54" i="9"/>
  <c r="N54" i="9"/>
  <c r="L54" i="9"/>
  <c r="K54" i="9"/>
  <c r="I54" i="9"/>
  <c r="H54" i="9"/>
  <c r="F54" i="9"/>
  <c r="E54" i="9"/>
  <c r="T53" i="9"/>
  <c r="R53" i="9"/>
  <c r="Q53" i="9"/>
  <c r="P53" i="9"/>
  <c r="O53" i="9"/>
  <c r="N53" i="9"/>
  <c r="L53" i="9"/>
  <c r="K53" i="9"/>
  <c r="I53" i="9"/>
  <c r="H53" i="9"/>
  <c r="F53" i="9"/>
  <c r="E53" i="9"/>
  <c r="T52" i="9"/>
  <c r="R52" i="9"/>
  <c r="Q52" i="9"/>
  <c r="P52" i="9"/>
  <c r="O52" i="9"/>
  <c r="N52" i="9"/>
  <c r="L52" i="9"/>
  <c r="K52" i="9"/>
  <c r="I52" i="9"/>
  <c r="H52" i="9"/>
  <c r="F52" i="9"/>
  <c r="E52" i="9"/>
  <c r="T51" i="9"/>
  <c r="R51" i="9"/>
  <c r="Q51" i="9"/>
  <c r="P51" i="9"/>
  <c r="O51" i="9"/>
  <c r="N51" i="9"/>
  <c r="L51" i="9"/>
  <c r="K51" i="9"/>
  <c r="I51" i="9"/>
  <c r="H51" i="9"/>
  <c r="F51" i="9"/>
  <c r="E51" i="9"/>
  <c r="T50" i="9"/>
  <c r="R50" i="9"/>
  <c r="Q50" i="9"/>
  <c r="P50" i="9"/>
  <c r="O50" i="9"/>
  <c r="N50" i="9"/>
  <c r="L50" i="9"/>
  <c r="K50" i="9"/>
  <c r="I50" i="9"/>
  <c r="H50" i="9"/>
  <c r="F50" i="9"/>
  <c r="E50" i="9"/>
  <c r="T49" i="9"/>
  <c r="R49" i="9"/>
  <c r="Q49" i="9"/>
  <c r="P49" i="9"/>
  <c r="O49" i="9"/>
  <c r="N49" i="9"/>
  <c r="L49" i="9"/>
  <c r="K49" i="9"/>
  <c r="I49" i="9"/>
  <c r="H49" i="9"/>
  <c r="F49" i="9"/>
  <c r="E49" i="9"/>
  <c r="T48" i="9"/>
  <c r="R48" i="9"/>
  <c r="Q48" i="9"/>
  <c r="P48" i="9"/>
  <c r="O48" i="9"/>
  <c r="N48" i="9"/>
  <c r="L48" i="9"/>
  <c r="K48" i="9"/>
  <c r="I48" i="9"/>
  <c r="H48" i="9"/>
  <c r="F48" i="9"/>
  <c r="E48" i="9"/>
  <c r="J40" i="9"/>
  <c r="G40" i="9"/>
  <c r="J39" i="9"/>
  <c r="G39" i="9"/>
  <c r="J38" i="9"/>
  <c r="G38" i="9"/>
  <c r="J37" i="9"/>
  <c r="G37" i="9"/>
  <c r="T36" i="9"/>
  <c r="R36" i="9"/>
  <c r="Q36" i="9"/>
  <c r="P36" i="9"/>
  <c r="O36" i="9"/>
  <c r="N36" i="9"/>
  <c r="L36" i="9"/>
  <c r="K36" i="9"/>
  <c r="I36" i="9"/>
  <c r="H36" i="9"/>
  <c r="F36" i="9"/>
  <c r="E36" i="9"/>
  <c r="J35" i="9"/>
  <c r="G35" i="9"/>
  <c r="J34" i="9"/>
  <c r="G34" i="9"/>
  <c r="J33" i="9"/>
  <c r="G33" i="9"/>
  <c r="J32" i="9"/>
  <c r="G32" i="9"/>
  <c r="J31" i="9"/>
  <c r="G31" i="9"/>
  <c r="J30" i="9"/>
  <c r="G30" i="9"/>
  <c r="J29" i="9"/>
  <c r="G29" i="9"/>
  <c r="J28" i="9"/>
  <c r="G28" i="9"/>
  <c r="J27" i="9"/>
  <c r="G27" i="9"/>
  <c r="J26" i="9"/>
  <c r="G26" i="9"/>
  <c r="J25" i="9"/>
  <c r="G25" i="9"/>
  <c r="J24" i="9"/>
  <c r="G24" i="9"/>
  <c r="T23" i="9"/>
  <c r="R23" i="9"/>
  <c r="Q23" i="9"/>
  <c r="P23" i="9"/>
  <c r="O23" i="9"/>
  <c r="N23" i="9"/>
  <c r="L23" i="9"/>
  <c r="K23" i="9"/>
  <c r="I23" i="9"/>
  <c r="H23" i="9"/>
  <c r="F23" i="9"/>
  <c r="E23" i="9"/>
  <c r="J22" i="9"/>
  <c r="G22" i="9"/>
  <c r="J21" i="9"/>
  <c r="G21" i="9"/>
  <c r="J20" i="9"/>
  <c r="G20" i="9"/>
  <c r="J19" i="9"/>
  <c r="G19" i="9"/>
  <c r="J18" i="9"/>
  <c r="G18" i="9"/>
  <c r="J17" i="9"/>
  <c r="G17" i="9"/>
  <c r="J16" i="9"/>
  <c r="G16" i="9"/>
  <c r="J15" i="9"/>
  <c r="G15" i="9"/>
  <c r="J14" i="9"/>
  <c r="G14" i="9"/>
  <c r="J13" i="9"/>
  <c r="G13" i="9"/>
  <c r="J12" i="9"/>
  <c r="G12" i="9"/>
  <c r="J11" i="9"/>
  <c r="G11" i="9"/>
  <c r="T10" i="9"/>
  <c r="R10" i="9"/>
  <c r="Q10" i="9"/>
  <c r="P10" i="9"/>
  <c r="O10" i="9"/>
  <c r="N10" i="9"/>
  <c r="K10" i="9"/>
  <c r="I10" i="9"/>
  <c r="H10" i="9"/>
  <c r="F10" i="9"/>
  <c r="E10" i="9"/>
  <c r="F9" i="23" l="1"/>
  <c r="F12" i="23"/>
  <c r="F13" i="23"/>
  <c r="F14" i="23"/>
  <c r="F16" i="23"/>
  <c r="F19" i="23"/>
  <c r="F20" i="23"/>
  <c r="F10" i="23"/>
  <c r="F11" i="23"/>
  <c r="F15" i="23"/>
  <c r="F17" i="23"/>
  <c r="F18" i="23"/>
  <c r="E14" i="26"/>
  <c r="G14" i="26" s="1"/>
  <c r="G13" i="26"/>
  <c r="E16" i="26"/>
  <c r="E17" i="26"/>
  <c r="G17" i="26" s="1"/>
  <c r="G16" i="26"/>
  <c r="E19" i="26"/>
  <c r="G19" i="26" s="1"/>
  <c r="E22" i="26"/>
  <c r="G22" i="26" s="1"/>
  <c r="E24" i="26"/>
  <c r="G24" i="26" s="1"/>
  <c r="E11" i="26"/>
  <c r="G11" i="26" s="1"/>
  <c r="E12" i="26"/>
  <c r="G12" i="26" s="1"/>
  <c r="M2" i="4"/>
  <c r="P37" i="3" s="1"/>
  <c r="E13" i="8" s="1"/>
  <c r="E15" i="26"/>
  <c r="G15" i="26" s="1"/>
  <c r="E18" i="26"/>
  <c r="G18" i="26" s="1"/>
  <c r="E20" i="26"/>
  <c r="G20" i="26" s="1"/>
  <c r="E21" i="26"/>
  <c r="G21" i="26" s="1"/>
  <c r="E23" i="26"/>
  <c r="G23" i="26" s="1"/>
  <c r="E25" i="26"/>
  <c r="G25" i="26" s="1"/>
  <c r="J57" i="9"/>
  <c r="D11" i="22"/>
  <c r="D12" i="22" s="1"/>
  <c r="D15" i="22"/>
  <c r="D19" i="22" s="1"/>
  <c r="E8" i="9"/>
  <c r="E9" i="9"/>
  <c r="O7" i="13"/>
  <c r="AA7" i="13"/>
  <c r="K7" i="13"/>
  <c r="W7" i="13"/>
  <c r="G7" i="13"/>
  <c r="S7" i="13"/>
  <c r="C7" i="13"/>
  <c r="K46" i="9"/>
  <c r="G7" i="10"/>
  <c r="M46" i="9"/>
  <c r="I7" i="10"/>
  <c r="E45" i="9"/>
  <c r="D6" i="10"/>
  <c r="K8" i="9"/>
  <c r="M8" i="9"/>
  <c r="N46" i="9"/>
  <c r="J7" i="10"/>
  <c r="E7" i="9"/>
  <c r="H8" i="9"/>
  <c r="K8" i="10"/>
  <c r="F8" i="10"/>
  <c r="M8" i="10"/>
  <c r="L46" i="9"/>
  <c r="H7" i="10"/>
  <c r="N45" i="9"/>
  <c r="J6" i="10"/>
  <c r="N9" i="9"/>
  <c r="J8" i="10"/>
  <c r="D8" i="10"/>
  <c r="L8" i="10"/>
  <c r="I9" i="9"/>
  <c r="L8" i="9"/>
  <c r="N7" i="9"/>
  <c r="P9" i="9"/>
  <c r="P46" i="9"/>
  <c r="L7" i="10"/>
  <c r="C7" i="9"/>
  <c r="C45" i="9"/>
  <c r="Q9" i="9"/>
  <c r="Q47" i="9"/>
  <c r="G47" i="9"/>
  <c r="O47" i="9"/>
  <c r="J47" i="9"/>
  <c r="S7" i="9"/>
  <c r="F9" i="9"/>
  <c r="F47" i="9"/>
  <c r="I47" i="9"/>
  <c r="H47" i="9"/>
  <c r="P47" i="9"/>
  <c r="N47" i="9"/>
  <c r="E47" i="9"/>
  <c r="H9" i="9"/>
  <c r="N8" i="9"/>
  <c r="R7" i="9"/>
  <c r="G9" i="9"/>
  <c r="O9" i="9"/>
  <c r="J9" i="9"/>
  <c r="G48" i="9"/>
  <c r="G50" i="9"/>
  <c r="G52" i="9"/>
  <c r="G54" i="9"/>
  <c r="G56" i="9"/>
  <c r="G58" i="9"/>
  <c r="G61" i="9"/>
  <c r="J62" i="9"/>
  <c r="H45" i="24" s="1"/>
  <c r="G63" i="9"/>
  <c r="J64" i="9"/>
  <c r="H47" i="24" s="1"/>
  <c r="G23" i="9"/>
  <c r="J23" i="9"/>
  <c r="J48" i="9"/>
  <c r="G9" i="23" s="1"/>
  <c r="I9" i="23" s="1"/>
  <c r="J50" i="9"/>
  <c r="G11" i="23" s="1"/>
  <c r="J52" i="9"/>
  <c r="G13" i="23" s="1"/>
  <c r="I13" i="23" s="1"/>
  <c r="J54" i="9"/>
  <c r="G15" i="23" s="1"/>
  <c r="J56" i="9"/>
  <c r="G17" i="23" s="1"/>
  <c r="I17" i="23" s="1"/>
  <c r="J58" i="9"/>
  <c r="G20" i="23" s="1"/>
  <c r="I20" i="23" s="1"/>
  <c r="J10" i="9"/>
  <c r="J36" i="9"/>
  <c r="J49" i="9"/>
  <c r="G10" i="23" s="1"/>
  <c r="J51" i="9"/>
  <c r="G12" i="23" s="1"/>
  <c r="J53" i="9"/>
  <c r="G14" i="23" s="1"/>
  <c r="J55" i="9"/>
  <c r="G16" i="23" s="1"/>
  <c r="J59" i="9"/>
  <c r="G18" i="23" s="1"/>
  <c r="G10" i="9"/>
  <c r="G36" i="9"/>
  <c r="G49" i="9"/>
  <c r="G51" i="9"/>
  <c r="G53" i="9"/>
  <c r="G55" i="9"/>
  <c r="G57" i="9"/>
  <c r="G59" i="9"/>
  <c r="J61" i="9"/>
  <c r="H44" i="24" s="1"/>
  <c r="G62" i="9"/>
  <c r="J63" i="9"/>
  <c r="H46" i="24" s="1"/>
  <c r="G64" i="9"/>
  <c r="F25" i="6"/>
  <c r="F21" i="6"/>
  <c r="F17" i="6"/>
  <c r="F12" i="6"/>
  <c r="F8" i="6"/>
  <c r="C34" i="6"/>
  <c r="C37" i="6"/>
  <c r="C29" i="6"/>
  <c r="C19" i="6"/>
  <c r="C16" i="6"/>
  <c r="E45" i="6"/>
  <c r="E44" i="6"/>
  <c r="E43" i="6"/>
  <c r="E42" i="6"/>
  <c r="E41" i="6"/>
  <c r="E40" i="6"/>
  <c r="E39" i="6"/>
  <c r="E38" i="6"/>
  <c r="E37" i="6"/>
  <c r="E36" i="6"/>
  <c r="E35" i="6"/>
  <c r="E34" i="6"/>
  <c r="E33" i="6"/>
  <c r="E32" i="6"/>
  <c r="E31" i="6"/>
  <c r="E30" i="6"/>
  <c r="E29" i="6"/>
  <c r="E26" i="6"/>
  <c r="E27" i="6"/>
  <c r="E28" i="6"/>
  <c r="E25" i="6"/>
  <c r="E22" i="6"/>
  <c r="E23" i="6"/>
  <c r="E24" i="6"/>
  <c r="E21" i="6"/>
  <c r="E18" i="6"/>
  <c r="E19" i="6"/>
  <c r="E20" i="6"/>
  <c r="E17" i="6"/>
  <c r="E16" i="6"/>
  <c r="E13" i="6"/>
  <c r="E14" i="6"/>
  <c r="E15" i="6"/>
  <c r="E10" i="6"/>
  <c r="E11" i="6"/>
  <c r="E12" i="6"/>
  <c r="E9" i="6"/>
  <c r="E7" i="6"/>
  <c r="E8" i="6"/>
  <c r="E6" i="6"/>
  <c r="I18" i="23" l="1"/>
  <c r="J18" i="23" s="1"/>
  <c r="K18" i="23" s="1"/>
  <c r="I10" i="23"/>
  <c r="J10" i="23" s="1"/>
  <c r="K10" i="23" s="1"/>
  <c r="I16" i="23"/>
  <c r="I11" i="23"/>
  <c r="I12" i="23"/>
  <c r="J12" i="23" s="1"/>
  <c r="K12" i="23" s="1"/>
  <c r="D15" i="26"/>
  <c r="F15" i="26" s="1"/>
  <c r="I15" i="23"/>
  <c r="I14" i="23"/>
  <c r="J14" i="23" s="1"/>
  <c r="K14" i="23" s="1"/>
  <c r="D17" i="26"/>
  <c r="F17" i="26" s="1"/>
  <c r="D21" i="26"/>
  <c r="F21" i="26" s="1"/>
  <c r="D19" i="26"/>
  <c r="F19" i="26" s="1"/>
  <c r="D24" i="26"/>
  <c r="F24" i="26" s="1"/>
  <c r="D16" i="26"/>
  <c r="F16" i="26" s="1"/>
  <c r="D20" i="26"/>
  <c r="D18" i="26"/>
  <c r="F18" i="26" s="1"/>
  <c r="G19" i="23"/>
  <c r="I19" i="23" s="1"/>
  <c r="J19" i="23" s="1"/>
  <c r="K19" i="23" s="1"/>
  <c r="D22" i="26"/>
  <c r="F20" i="26"/>
  <c r="D23" i="26"/>
  <c r="F23" i="26" s="1"/>
  <c r="D12" i="26"/>
  <c r="F12" i="26" s="1"/>
  <c r="F22" i="26"/>
  <c r="D25" i="26"/>
  <c r="F25" i="26" s="1"/>
  <c r="D13" i="26"/>
  <c r="F13" i="26" s="1"/>
  <c r="D11" i="26"/>
  <c r="F11" i="26" s="1"/>
  <c r="D14" i="26"/>
  <c r="F14" i="26" s="1"/>
  <c r="D20" i="22"/>
  <c r="J17" i="23"/>
  <c r="K17" i="23" s="1"/>
  <c r="J13" i="23"/>
  <c r="K13" i="23" s="1"/>
  <c r="J44" i="24"/>
  <c r="P7" i="3"/>
  <c r="E10" i="8" s="1"/>
  <c r="J47" i="24"/>
  <c r="J46" i="24"/>
  <c r="J45" i="24"/>
  <c r="D26" i="26"/>
  <c r="F26" i="26" s="1"/>
  <c r="J16" i="23"/>
  <c r="K16" i="23" s="1"/>
  <c r="J11" i="23"/>
  <c r="K11" i="23" s="1"/>
  <c r="C13" i="6"/>
  <c r="F45" i="6"/>
  <c r="C33" i="6"/>
  <c r="B49" i="6"/>
  <c r="B48" i="6"/>
  <c r="B47" i="6"/>
  <c r="B46" i="6"/>
  <c r="B45" i="6"/>
  <c r="B44" i="6"/>
  <c r="B43" i="6"/>
  <c r="B42" i="6"/>
  <c r="B41" i="6"/>
  <c r="B40" i="6"/>
  <c r="B39" i="6"/>
  <c r="B38" i="6"/>
  <c r="B37" i="6"/>
  <c r="B36" i="6"/>
  <c r="B35" i="6"/>
  <c r="B34" i="6"/>
  <c r="B33" i="6"/>
  <c r="B31" i="6"/>
  <c r="B30" i="6"/>
  <c r="B32" i="6"/>
  <c r="B29" i="6"/>
  <c r="B28" i="6"/>
  <c r="B27" i="6"/>
  <c r="B26" i="6"/>
  <c r="B25" i="6"/>
  <c r="B24" i="6"/>
  <c r="B23" i="6"/>
  <c r="B22" i="6"/>
  <c r="B21" i="6"/>
  <c r="B20" i="6"/>
  <c r="B19" i="6"/>
  <c r="B17" i="6"/>
  <c r="B18" i="6"/>
  <c r="B16" i="6"/>
  <c r="B15" i="6"/>
  <c r="B14" i="6"/>
  <c r="B13" i="6"/>
  <c r="B11" i="6"/>
  <c r="J9" i="23" l="1"/>
  <c r="K9" i="23" s="1"/>
  <c r="I21" i="23"/>
  <c r="D8" i="26"/>
  <c r="D40" i="26" s="1"/>
  <c r="P36" i="3"/>
  <c r="E49" i="8" s="1"/>
  <c r="P34" i="3"/>
  <c r="E38" i="8" s="1"/>
  <c r="P32" i="3"/>
  <c r="E28" i="8" s="1"/>
  <c r="K45" i="24"/>
  <c r="L45" i="24" s="1"/>
  <c r="K46" i="24"/>
  <c r="L46" i="24" s="1"/>
  <c r="K47" i="24"/>
  <c r="L47" i="24" s="1"/>
  <c r="K44" i="24"/>
  <c r="L44" i="24" s="1"/>
  <c r="J48" i="24"/>
  <c r="P8" i="3"/>
  <c r="E11" i="8" s="1"/>
  <c r="J20" i="23"/>
  <c r="K20" i="23" s="1"/>
  <c r="J15" i="23"/>
  <c r="K15" i="23" s="1"/>
  <c r="C49" i="6"/>
  <c r="E7" i="8"/>
  <c r="P4" i="3"/>
  <c r="E5" i="8" s="1"/>
  <c r="L7" i="1"/>
  <c r="E8" i="7"/>
  <c r="C8" i="7"/>
  <c r="B4" i="7"/>
  <c r="B2" i="7"/>
  <c r="C23" i="23" l="1" a="1"/>
  <c r="C23" i="23" s="1"/>
  <c r="D49" i="24" a="1"/>
  <c r="D49" i="24" s="1"/>
  <c r="D51" i="24" s="1"/>
  <c r="H58" i="24" s="1"/>
  <c r="D63" i="24" s="1"/>
  <c r="F63" i="24" s="1" a="1"/>
  <c r="F50" i="6"/>
  <c r="D48" i="14" s="1"/>
  <c r="D53" i="14" s="1"/>
  <c r="E15" i="14" s="1"/>
  <c r="P35" i="3"/>
  <c r="E48" i="8" s="1"/>
  <c r="P33" i="3"/>
  <c r="E37" i="8" s="1"/>
  <c r="P31" i="3"/>
  <c r="E27" i="8" s="1"/>
  <c r="C38" i="1"/>
  <c r="L16" i="1"/>
  <c r="D39" i="1"/>
  <c r="B8" i="22"/>
  <c r="C15" i="1"/>
  <c r="G10" i="1"/>
  <c r="E10" i="1"/>
  <c r="C10" i="1"/>
  <c r="C9" i="1"/>
  <c r="L6" i="1"/>
  <c r="B3" i="24"/>
  <c r="C4" i="1"/>
  <c r="B8" i="2"/>
  <c r="B2" i="1" s="1"/>
  <c r="P3" i="3"/>
  <c r="E4" i="8" s="1"/>
  <c r="B467" i="2"/>
  <c r="B51" i="28" s="1"/>
  <c r="B466" i="2"/>
  <c r="B465" i="2"/>
  <c r="B47" i="28" s="1"/>
  <c r="B464" i="2"/>
  <c r="B39" i="28" s="1"/>
  <c r="B463" i="2"/>
  <c r="B462" i="2"/>
  <c r="B461" i="2"/>
  <c r="B460" i="2"/>
  <c r="B459" i="2"/>
  <c r="B458" i="2"/>
  <c r="B457" i="2"/>
  <c r="B456" i="2"/>
  <c r="B455" i="2"/>
  <c r="B454" i="2"/>
  <c r="B453" i="2"/>
  <c r="B452" i="2"/>
  <c r="B451" i="2"/>
  <c r="B450" i="2"/>
  <c r="B12" i="6"/>
  <c r="B10" i="6"/>
  <c r="B9" i="6"/>
  <c r="B8" i="6"/>
  <c r="B7" i="6"/>
  <c r="B6" i="6"/>
  <c r="D62" i="14"/>
  <c r="B3" i="22"/>
  <c r="B2" i="6"/>
  <c r="C2" i="2"/>
  <c r="F1" i="2"/>
  <c r="E63" i="24" l="1"/>
  <c r="M21" i="28"/>
  <c r="F40" i="28"/>
  <c r="M40" i="28"/>
  <c r="F21" i="28"/>
  <c r="J40" i="28"/>
  <c r="J21" i="28"/>
  <c r="C47" i="28"/>
  <c r="C51" i="28"/>
  <c r="C40" i="28"/>
  <c r="C21" i="28"/>
  <c r="G21" i="28"/>
  <c r="N21" i="28"/>
  <c r="G40" i="28"/>
  <c r="N40" i="28"/>
  <c r="O21" i="28"/>
  <c r="O40" i="28"/>
  <c r="K40" i="28"/>
  <c r="K21" i="28"/>
  <c r="H40" i="28"/>
  <c r="H21" i="28"/>
  <c r="L40" i="28"/>
  <c r="L21" i="28"/>
  <c r="E21" i="28"/>
  <c r="E40" i="28"/>
  <c r="D40" i="28"/>
  <c r="I21" i="28"/>
  <c r="D21" i="28"/>
  <c r="I40" i="28"/>
  <c r="C25" i="23"/>
  <c r="C34" i="23" s="1"/>
  <c r="E20" i="14"/>
  <c r="D15" i="14"/>
  <c r="F63" i="24"/>
  <c r="F65" i="24"/>
  <c r="F64" i="24"/>
  <c r="B3" i="20"/>
  <c r="B3" i="23"/>
  <c r="B3" i="14"/>
  <c r="B3" i="21"/>
  <c r="B4" i="15"/>
  <c r="B3" i="19"/>
  <c r="B3" i="17"/>
  <c r="B7" i="14"/>
  <c r="B23" i="14"/>
  <c r="B3" i="12"/>
  <c r="B3" i="13"/>
  <c r="C3" i="9"/>
  <c r="B3" i="10"/>
  <c r="C6" i="6"/>
  <c r="F6" i="6"/>
  <c r="C6" i="1"/>
  <c r="B3" i="6"/>
  <c r="C16" i="1"/>
  <c r="B8" i="7"/>
  <c r="D16" i="1"/>
  <c r="C39" i="1"/>
  <c r="L39" i="1"/>
  <c r="D20" i="14" l="1"/>
  <c r="E37" i="14"/>
  <c r="D37" i="14" s="1"/>
  <c r="C40" i="23"/>
  <c r="D34" i="23" a="1"/>
  <c r="D34" i="23" s="1"/>
  <c r="D69" i="24" a="1"/>
  <c r="D69" i="24" s="1"/>
  <c r="D68" i="24" l="1"/>
  <c r="C12" i="25"/>
  <c r="D35" i="23"/>
  <c r="D36" i="23"/>
  <c r="E38" i="14"/>
  <c r="D38" i="14" s="1"/>
  <c r="E39" i="14"/>
  <c r="F39" i="14" s="1"/>
  <c r="F40" i="14" s="1"/>
  <c r="C41" i="23" l="1" a="1"/>
  <c r="C41" i="23" s="1"/>
  <c r="E40" i="14"/>
  <c r="E65" i="24"/>
  <c r="C39" i="23" l="1"/>
  <c r="C13" i="25"/>
  <c r="D13" i="25"/>
  <c r="P30" i="3"/>
  <c r="E47" i="8" s="1"/>
  <c r="G63" i="24" a="1"/>
  <c r="G64" i="24" s="1"/>
  <c r="P29" i="3"/>
  <c r="E46" i="8" s="1"/>
  <c r="E31" i="21"/>
  <c r="C18" i="25" l="1" a="1"/>
  <c r="C18" i="25" s="1"/>
  <c r="C14" i="25" a="1"/>
  <c r="C14" i="25" s="1"/>
  <c r="G63" i="24"/>
  <c r="G65" i="24"/>
  <c r="E69" i="24" l="1" a="1"/>
  <c r="E69" i="24" s="1"/>
  <c r="D12" i="25" s="1"/>
  <c r="E68" i="24" l="1"/>
  <c r="D18" i="25" l="1" a="1"/>
  <c r="D18" i="25" s="1"/>
  <c r="D21" i="22" s="1"/>
  <c r="D22" i="22" s="1"/>
  <c r="D25" i="22" s="1"/>
  <c r="C20" i="25" s="1"/>
  <c r="C28" i="25" s="1"/>
  <c r="D41" i="26" s="1"/>
  <c r="D14" i="25" a="1"/>
  <c r="D14" i="25" s="1"/>
  <c r="D41" i="14" l="1"/>
  <c r="G39" i="14" s="1"/>
  <c r="H39" i="14" s="1"/>
  <c r="D39" i="14" s="1"/>
  <c r="D43" i="14" s="1"/>
  <c r="D42" i="26"/>
  <c r="D43" i="26" s="1"/>
  <c r="D46" i="26" s="1"/>
  <c r="D42" i="14" s="1"/>
  <c r="G40" i="14" l="1"/>
  <c r="D40" i="14" s="1"/>
  <c r="D44" i="14" s="1"/>
  <c r="P40" i="3" s="1"/>
  <c r="E8" i="8" s="1"/>
</calcChain>
</file>

<file path=xl/comments1.xml><?xml version="1.0" encoding="utf-8"?>
<comments xmlns="http://schemas.openxmlformats.org/spreadsheetml/2006/main">
  <authors>
    <author>Agnieszka Groniowska</author>
  </authors>
  <commentList>
    <comment ref="H20" authorId="0">
      <text>
        <r>
          <rPr>
            <b/>
            <sz val="9"/>
            <color indexed="81"/>
            <rFont val="Tahoma"/>
            <family val="2"/>
            <charset val="238"/>
          </rPr>
          <t>UKNF:</t>
        </r>
        <r>
          <rPr>
            <sz val="9"/>
            <color indexed="81"/>
            <rFont val="Tahoma"/>
            <family val="2"/>
            <charset val="238"/>
          </rPr>
          <t xml:space="preserve">
wypełnić tylko  jeśli w kolumnie G wybrano opcję "umowa ograniczania ryzyka"</t>
        </r>
      </text>
    </comment>
    <comment ref="I20" authorId="0">
      <text>
        <r>
          <rPr>
            <b/>
            <sz val="9"/>
            <color indexed="81"/>
            <rFont val="Tahoma"/>
            <family val="2"/>
            <charset val="238"/>
          </rPr>
          <t>UKNF:</t>
        </r>
        <r>
          <rPr>
            <sz val="9"/>
            <color indexed="81"/>
            <rFont val="Tahoma"/>
            <family val="2"/>
            <charset val="238"/>
          </rPr>
          <t xml:space="preserve">
wypełnić tylko jeśli w kolumnie G wybrano opcję "umowa ograniczania ryzyka" a w kolumnie H opcję "nie"</t>
        </r>
      </text>
    </comment>
    <comment ref="K20" authorId="0">
      <text>
        <r>
          <rPr>
            <b/>
            <sz val="9"/>
            <color indexed="81"/>
            <rFont val="Tahoma"/>
            <family val="2"/>
            <charset val="238"/>
          </rPr>
          <t>UKNF:</t>
        </r>
        <r>
          <rPr>
            <sz val="9"/>
            <color indexed="81"/>
            <rFont val="Tahoma"/>
            <family val="2"/>
            <charset val="238"/>
          </rPr>
          <t xml:space="preserve">
efekt ograniczania ryzyka w module ryzyka ubezpieczeniowego/rynkowego
W przypadku reasekuracji i sekurytyzacji ubezpieczeniowej wartośc efektu ograniczania ryzyka należy przemnożyć przez czynnik 0,5.</t>
        </r>
      </text>
    </comment>
    <comment ref="O20" authorId="0">
      <text>
        <r>
          <rPr>
            <b/>
            <sz val="9"/>
            <color indexed="81"/>
            <rFont val="Tahoma"/>
            <family val="2"/>
            <charset val="238"/>
          </rPr>
          <t>UKNF:</t>
        </r>
        <r>
          <rPr>
            <sz val="9"/>
            <color indexed="81"/>
            <rFont val="Tahoma"/>
            <family val="2"/>
            <charset val="238"/>
          </rPr>
          <t xml:space="preserve">
risk adjusted value of collateral/mortgage</t>
        </r>
      </text>
    </comment>
  </commentList>
</comments>
</file>

<file path=xl/comments2.xml><?xml version="1.0" encoding="utf-8"?>
<comments xmlns="http://schemas.openxmlformats.org/spreadsheetml/2006/main">
  <authors>
    <author>Ringwelska Daria</author>
  </authors>
  <commentList>
    <comment ref="D65" authorId="0">
      <text>
        <r>
          <rPr>
            <b/>
            <sz val="9"/>
            <color indexed="81"/>
            <rFont val="Tahoma"/>
            <family val="2"/>
            <charset val="238"/>
          </rPr>
          <t>UKNF:</t>
        </r>
        <r>
          <rPr>
            <sz val="9"/>
            <color indexed="81"/>
            <rFont val="Tahoma"/>
            <family val="2"/>
            <charset val="238"/>
          </rPr>
          <t xml:space="preserve"> Prosimy Państwa o nadpisanie wyniku z komórki SCR-Cat F31, jeżeli świadczenia uznaniowe nie obniżają wymogu SCR.</t>
        </r>
      </text>
    </comment>
  </commentList>
</comments>
</file>

<file path=xl/comments3.xml><?xml version="1.0" encoding="utf-8"?>
<comments xmlns="http://schemas.openxmlformats.org/spreadsheetml/2006/main">
  <authors>
    <author>Ringwelska-Ładak Daria</author>
  </authors>
  <commentList>
    <comment ref="B24" authorId="0">
      <text>
        <r>
          <rPr>
            <b/>
            <sz val="9"/>
            <color indexed="81"/>
            <rFont val="Tahoma"/>
            <family val="2"/>
            <charset val="238"/>
          </rPr>
          <t>UKNF: Korekta powinna zostać wpisana w wartościach ujemnych</t>
        </r>
        <r>
          <rPr>
            <sz val="9"/>
            <color indexed="81"/>
            <rFont val="Tahoma"/>
            <family val="2"/>
            <charset val="238"/>
          </rPr>
          <t xml:space="preserve">
</t>
        </r>
      </text>
    </comment>
  </commentList>
</comments>
</file>

<file path=xl/sharedStrings.xml><?xml version="1.0" encoding="utf-8"?>
<sst xmlns="http://schemas.openxmlformats.org/spreadsheetml/2006/main" count="2267" uniqueCount="1220">
  <si>
    <t>Nazwa zakładu ubezpieczeń/reasekuracji:</t>
  </si>
  <si>
    <t>Dział:</t>
  </si>
  <si>
    <t>Dane do kontaktu:</t>
  </si>
  <si>
    <t>Imię i nazwisko</t>
  </si>
  <si>
    <t>nr tel.</t>
  </si>
  <si>
    <t>adres e-mail</t>
  </si>
  <si>
    <t>Lp.</t>
  </si>
  <si>
    <t>1.</t>
  </si>
  <si>
    <t>2.</t>
  </si>
  <si>
    <t>Aktywa</t>
  </si>
  <si>
    <t>3.</t>
  </si>
  <si>
    <t>Cover-NonLife</t>
  </si>
  <si>
    <t>4.</t>
  </si>
  <si>
    <t>Cover-Life</t>
  </si>
  <si>
    <t>5.</t>
  </si>
  <si>
    <t>6.</t>
  </si>
  <si>
    <t>7.</t>
  </si>
  <si>
    <t>8.</t>
  </si>
  <si>
    <t>SCR Schemat</t>
  </si>
  <si>
    <t>9.</t>
  </si>
  <si>
    <t>10.</t>
  </si>
  <si>
    <t>11.</t>
  </si>
  <si>
    <t>12.</t>
  </si>
  <si>
    <t>13.</t>
  </si>
  <si>
    <t>14.</t>
  </si>
  <si>
    <t>15.</t>
  </si>
  <si>
    <t>16.</t>
  </si>
  <si>
    <t>17.</t>
  </si>
  <si>
    <t>18.</t>
  </si>
  <si>
    <t>19.</t>
  </si>
  <si>
    <t>SCR-USP</t>
  </si>
  <si>
    <t>20.</t>
  </si>
  <si>
    <t>21.</t>
  </si>
  <si>
    <t>22.</t>
  </si>
  <si>
    <t>23.</t>
  </si>
  <si>
    <t>Pytania jakościowe</t>
  </si>
  <si>
    <t>24.</t>
  </si>
  <si>
    <t>Instrukcje</t>
  </si>
  <si>
    <t>Słownik</t>
  </si>
  <si>
    <t>UKNF Badanie ilościowe 2014</t>
  </si>
  <si>
    <t>Indeks</t>
  </si>
  <si>
    <t>Proszę wybrać język:</t>
  </si>
  <si>
    <t>Język</t>
  </si>
  <si>
    <t>Polski</t>
  </si>
  <si>
    <t>Angielski</t>
  </si>
  <si>
    <t>Arkusz</t>
  </si>
  <si>
    <t>Balance sheet</t>
  </si>
  <si>
    <t>Assets</t>
  </si>
  <si>
    <t>Kapitałowy wymóg wypłacalności (SCR)</t>
  </si>
  <si>
    <t>Minimum Capital Requirement</t>
  </si>
  <si>
    <t>Instructions</t>
  </si>
  <si>
    <t>Bilans</t>
  </si>
  <si>
    <t>(Re)insurance undertaking</t>
  </si>
  <si>
    <t>Wartość wg Wypłacalność II</t>
  </si>
  <si>
    <t>Solvency II value</t>
  </si>
  <si>
    <t>Wartość firmy</t>
  </si>
  <si>
    <t>Goodwill</t>
  </si>
  <si>
    <t>Aktywowane koszty akwizycji</t>
  </si>
  <si>
    <t>Deferred acquisition costs</t>
  </si>
  <si>
    <t>Wartości niematerialne i prawne</t>
  </si>
  <si>
    <t>Intangible assets</t>
  </si>
  <si>
    <t>Aktywa z tytułu odroczonego podatku dochodowego</t>
  </si>
  <si>
    <t>Deferred tax assets</t>
  </si>
  <si>
    <t>Pension benefit surplus</t>
  </si>
  <si>
    <t>Property, plant &amp; equipement held for own use</t>
  </si>
  <si>
    <t>Property (other than for own use)</t>
  </si>
  <si>
    <t>Lokaty w jednostkach podporządkowanych (udziały kapitałowe)</t>
  </si>
  <si>
    <t>Participations</t>
  </si>
  <si>
    <t>Akcje</t>
  </si>
  <si>
    <t>Equities</t>
  </si>
  <si>
    <t>Equities - listed</t>
  </si>
  <si>
    <t>Equities - unlisted</t>
  </si>
  <si>
    <t>Obligacje</t>
  </si>
  <si>
    <t>Bonds</t>
  </si>
  <si>
    <t>Government Bonds</t>
  </si>
  <si>
    <t>Obligacje korporacyjne</t>
  </si>
  <si>
    <t>Corporate Bonds</t>
  </si>
  <si>
    <t>Structured notes</t>
  </si>
  <si>
    <t>Collateralised securities</t>
  </si>
  <si>
    <t>Fundusze inwestycyjne</t>
  </si>
  <si>
    <t>Instrumenty pochodne</t>
  </si>
  <si>
    <t>Derivatives</t>
  </si>
  <si>
    <t>Deposits other than cash equivalents</t>
  </si>
  <si>
    <t>Pozostałe lokaty</t>
  </si>
  <si>
    <t>Other investments</t>
  </si>
  <si>
    <t>Loans &amp; mortgages</t>
  </si>
  <si>
    <t>Loans &amp; mortgages to individuals</t>
  </si>
  <si>
    <t>Other loans &amp; mortgages</t>
  </si>
  <si>
    <t>Loans on policies</t>
  </si>
  <si>
    <t>Reinsurance recoverables from:</t>
  </si>
  <si>
    <t>Non-life and health similinar to non-life</t>
  </si>
  <si>
    <t>Non-life excluding health</t>
  </si>
  <si>
    <t>Health similar to non-life</t>
  </si>
  <si>
    <t>Life and health similar to life, excluding index-linked and unit-linked</t>
  </si>
  <si>
    <t>Zdrowotnych o charakterze ubezpieczeń na życie</t>
  </si>
  <si>
    <t>Health similar to life</t>
  </si>
  <si>
    <t>Life excluding health and index-linked and unit-linked</t>
  </si>
  <si>
    <t>Life index-linked and unit-linked</t>
  </si>
  <si>
    <t>Deposits to cedants</t>
  </si>
  <si>
    <t>Należności z tytułu ubezpieczeń (w tym od ubezpieczających i pośredników ubezpieczeniowych)</t>
  </si>
  <si>
    <t>Insurance &amp; intermediaries receivables</t>
  </si>
  <si>
    <t>Należności z tytułu reasekuracji</t>
  </si>
  <si>
    <t>Reinsurance receivables</t>
  </si>
  <si>
    <t>Pozostałe należności (handlowe, inne niż z tytułu ubezpieczeń i reasekuracji)</t>
  </si>
  <si>
    <t>Receivables (trade, not insurance)</t>
  </si>
  <si>
    <t>Akcje własne</t>
  </si>
  <si>
    <t>Own shares</t>
  </si>
  <si>
    <t>Amounts due in respect of own fund items or initial fund called up but not yet paid in</t>
  </si>
  <si>
    <t>Cash and cash equivalents</t>
  </si>
  <si>
    <t>Pozostałe aktywa (niewykazane w innych pozycjach)</t>
  </si>
  <si>
    <t>Any other assets, not elsewhere shown</t>
  </si>
  <si>
    <t>Aktywa razem</t>
  </si>
  <si>
    <t>Total assets</t>
  </si>
  <si>
    <t>Zobowiązania</t>
  </si>
  <si>
    <t>Liabilities</t>
  </si>
  <si>
    <t>Technical provisions – non-life</t>
  </si>
  <si>
    <t>Technical provisions – non-life (excluding health)</t>
  </si>
  <si>
    <t>Rezerwy techniczno-ubezpieczeniowe wyceniane łącznie</t>
  </si>
  <si>
    <t>TP calculated as a whole</t>
  </si>
  <si>
    <t>Najlepsze oszacowanie</t>
  </si>
  <si>
    <t>Best Estimate</t>
  </si>
  <si>
    <t>Margines ryzyka</t>
  </si>
  <si>
    <t>Risk margin</t>
  </si>
  <si>
    <t>Technical provisions - health (similar to non-life)</t>
  </si>
  <si>
    <t>Technical provisions - life (excluding index-linked and unit-linked)</t>
  </si>
  <si>
    <t>Technical provisions - health (similar to life)</t>
  </si>
  <si>
    <t>Technical provisions – life (excluding health and index-linked and unit-linked)</t>
  </si>
  <si>
    <t>Technical provisions – index-linked and unit-linked</t>
  </si>
  <si>
    <t>Pozostałe rezerwy techniczno-ubezpieczeniowe</t>
  </si>
  <si>
    <t>Other technical provisions</t>
  </si>
  <si>
    <t>Zobowiązania warunkowe</t>
  </si>
  <si>
    <t>Contingent liabilities</t>
  </si>
  <si>
    <t>Pozostałe rezerwy (inne niż techniczno-ubezpieczeniowe)</t>
  </si>
  <si>
    <t>Provisions other than technical provisions</t>
  </si>
  <si>
    <t>Pension benefit obligations</t>
  </si>
  <si>
    <t>Zobowiązania z tytułu depozytów od reasekuratorów</t>
  </si>
  <si>
    <t>Deposits from reinsurers</t>
  </si>
  <si>
    <t>Rezerwa z tytułu odroczonego podatku dochodowego</t>
  </si>
  <si>
    <t>Deferred tax liabilities</t>
  </si>
  <si>
    <t>Zobowiązania wobec instytucji kredytowych</t>
  </si>
  <si>
    <t>Debts owed to credit institutions</t>
  </si>
  <si>
    <t>Zobowiązania finansowe inne niż zobowiązania wobec instytucji kredytowych</t>
  </si>
  <si>
    <t>Financial liabilities other than debts owed to credit institutions</t>
  </si>
  <si>
    <t>Zobowiązania z tytułu ubezpieczeń (w tym wobec ubezpieczających i pośredników ubezpieczeniowych)</t>
  </si>
  <si>
    <t>Insurance &amp; intermediaries payables</t>
  </si>
  <si>
    <t>Zobowiązania z tytułu reasekuracji</t>
  </si>
  <si>
    <t>Reinsurance payables</t>
  </si>
  <si>
    <t>Pozostałe zobowiązania (handlowe, inne niż z tytułu ubezpieczeń i reasekuracji)</t>
  </si>
  <si>
    <t>Payables (trade, not insurance)</t>
  </si>
  <si>
    <t xml:space="preserve">Zobowiązania podporządkowane </t>
  </si>
  <si>
    <t>Subordinated liabilities</t>
  </si>
  <si>
    <t>Zobowiązania podporządkowane nieuwzględnione w podstawowych środkach własnych</t>
  </si>
  <si>
    <t>Subordinated liabilities not in BOF</t>
  </si>
  <si>
    <t>Zobowiązania podporządkowane uwzględnione w podstawowych środkach własnych</t>
  </si>
  <si>
    <t>Subordinated liabilities in BOF</t>
  </si>
  <si>
    <t>Pozostałe zobowiązania (niewykazane w innych pozycjach)</t>
  </si>
  <si>
    <t>Any other liabilities, not elsewhere shown</t>
  </si>
  <si>
    <t>Zobowiązania razem</t>
  </si>
  <si>
    <t>Total liabilities</t>
  </si>
  <si>
    <t>Nadwyżka aktywów nad zobowiązaniami</t>
  </si>
  <si>
    <t>Excess of assets over liabilities</t>
  </si>
  <si>
    <t>Wartość</t>
  </si>
  <si>
    <t>Value</t>
  </si>
  <si>
    <t xml:space="preserve">Premiums and technical provisions - non-life </t>
  </si>
  <si>
    <t>Lines of business - non-life obligations</t>
  </si>
  <si>
    <t>Najlepsze oszacowanie - rezerwa składki</t>
  </si>
  <si>
    <t>Best Estimate - premium provision</t>
  </si>
  <si>
    <t>Najlepsze oszacowanie - rezerwa szkodowa</t>
  </si>
  <si>
    <t xml:space="preserve">Best Estimate - provisions for claims outstanding </t>
  </si>
  <si>
    <t>Brutto</t>
  </si>
  <si>
    <t>Gross</t>
  </si>
  <si>
    <t>Recoverables</t>
  </si>
  <si>
    <t>Net</t>
  </si>
  <si>
    <t>RTU liczone jako całość</t>
  </si>
  <si>
    <t>TP as a whole</t>
  </si>
  <si>
    <t>Przypisana</t>
  </si>
  <si>
    <t>Written</t>
  </si>
  <si>
    <t>Zarobiona</t>
  </si>
  <si>
    <t>Earned</t>
  </si>
  <si>
    <t>Non-life insurance obligations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</si>
  <si>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</si>
  <si>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</si>
  <si>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</si>
  <si>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</si>
  <si>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</si>
  <si>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</si>
  <si>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</si>
  <si>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</si>
  <si>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</si>
  <si>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</si>
  <si>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</si>
  <si>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</si>
  <si>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Proportional Non-life reinsurance obligations</t>
  </si>
  <si>
    <t>Non-proportional Non-life reinsurance obligations</t>
  </si>
  <si>
    <t>Reasekuracja nieproporcjonalna ubezpieczeń zdrowotnych</t>
  </si>
  <si>
    <t>Non-proportional health reinsurance</t>
  </si>
  <si>
    <t>Reasekuracja nieproporcjonalna ubezpieczeń osobowych</t>
  </si>
  <si>
    <t>Non-proportional casualty reinsurance</t>
  </si>
  <si>
    <t>Reasekuracja nieproporcjonalna ubezpieczeń morskich, lotniczych i transportowych</t>
  </si>
  <si>
    <t xml:space="preserve">Non-proportional marine, aviation and transport reinsurance </t>
  </si>
  <si>
    <t>Reasekuracja nieproporcjonalna ubezpieczeń mienia</t>
  </si>
  <si>
    <t>Non-proportional property reinsurance</t>
  </si>
  <si>
    <t>Segmenty - zobowiązania ubezpieczeń bezpośrednich i reasekuracji proporcjonalnej czynnej</t>
  </si>
  <si>
    <t>Segments - non-life insurance and proportional non-life reinsurance obligations</t>
  </si>
  <si>
    <t>Ubezpieczenia zdrowotne</t>
  </si>
  <si>
    <t>Health insurance</t>
  </si>
  <si>
    <t>Lines of business - life obligations</t>
  </si>
  <si>
    <t>Suma na ryzyku</t>
  </si>
  <si>
    <t>Capital at risk</t>
  </si>
  <si>
    <t>Life insurance obligations</t>
  </si>
  <si>
    <t xml:space="preserve">Insurance with profit participation </t>
  </si>
  <si>
    <t xml:space="preserve">Index-linked and unit-linked insurance </t>
  </si>
  <si>
    <t>Pozostałe ubezpieczenia na życie</t>
  </si>
  <si>
    <t xml:space="preserve">Other life insurance </t>
  </si>
  <si>
    <t>Annuities stemming from non-life insurance contracts and relating to health insurance obligations</t>
  </si>
  <si>
    <t xml:space="preserve">Annuities stemming from non-life insurance contracts and relating to insurance obligations other than health insurance obligations </t>
  </si>
  <si>
    <t>Life reinsurance obligations</t>
  </si>
  <si>
    <t>Health reinsurance</t>
  </si>
  <si>
    <t>Life reinsurance</t>
  </si>
  <si>
    <t>Best Estimate Premium Provision (Gross)</t>
  </si>
  <si>
    <t>Best Estimate Claim Provision (Gross)</t>
  </si>
  <si>
    <t xml:space="preserve">CF - wypływy </t>
  </si>
  <si>
    <t>Cash out-flows</t>
  </si>
  <si>
    <t>CF - wpływy</t>
  </si>
  <si>
    <t>Cash in-flows</t>
  </si>
  <si>
    <t xml:space="preserve">Przyszłe świadczenia </t>
  </si>
  <si>
    <t>Future benefits</t>
  </si>
  <si>
    <t>Przyszłe koszty i pozostałe wypływy</t>
  </si>
  <si>
    <t>Future expenses and other cash-out flows</t>
  </si>
  <si>
    <t>Przyszłe składki</t>
  </si>
  <si>
    <t>Future premiums</t>
  </si>
  <si>
    <t>Pozostałe wpływy</t>
  </si>
  <si>
    <t>Other cash-in flows</t>
  </si>
  <si>
    <t>Total recoverable from reinsurance (after the adjustment)</t>
  </si>
  <si>
    <t>31. &amp; później</t>
  </si>
  <si>
    <t>31. &amp; after</t>
  </si>
  <si>
    <t xml:space="preserve">Annuities stemming from non-life insurance contracts </t>
  </si>
  <si>
    <t>Reasekuracja czynna</t>
  </si>
  <si>
    <t>Accepted reinsurance</t>
  </si>
  <si>
    <t>Reasekuracja czynna w ubezpieczeniach zdrowotnych</t>
  </si>
  <si>
    <t>Accepted health reinsurance</t>
  </si>
  <si>
    <t>51. &amp; później</t>
  </si>
  <si>
    <t>51. &amp; after</t>
  </si>
  <si>
    <t>Podstawowe środki własne (BOF)</t>
  </si>
  <si>
    <t>Basic own funds</t>
  </si>
  <si>
    <t>Razem</t>
  </si>
  <si>
    <t>Total</t>
  </si>
  <si>
    <t>Kategoria 1 - nieograniczone</t>
  </si>
  <si>
    <t xml:space="preserve">Tier 1 - unrestricted </t>
  </si>
  <si>
    <t>Kategoria 1 - ograniczone</t>
  </si>
  <si>
    <t xml:space="preserve">Tier 1 - restricted </t>
  </si>
  <si>
    <t>Kategoria 2</t>
  </si>
  <si>
    <t>Tier 2</t>
  </si>
  <si>
    <t>Kategoria 3</t>
  </si>
  <si>
    <t>Tier 3</t>
  </si>
  <si>
    <t>Share premium account related to ordinary share capital</t>
  </si>
  <si>
    <t xml:space="preserve">Initial funds, members' contributions or the equivalent basic own - fund item for mutual and mutual-type undertakings </t>
  </si>
  <si>
    <t>Subordinated mutual member accounts</t>
  </si>
  <si>
    <t>Surplus funds</t>
  </si>
  <si>
    <t>Akcje uprzywilejowane</t>
  </si>
  <si>
    <t>Preference shares</t>
  </si>
  <si>
    <t>Share premium account related to preference shares</t>
  </si>
  <si>
    <t>Rezerwa uzgodnieniowa</t>
  </si>
  <si>
    <t xml:space="preserve">Reconciliation reserve </t>
  </si>
  <si>
    <t>Zobowiązania podporządkowane</t>
  </si>
  <si>
    <t>An amount equal to the value of net deferred tax assets</t>
  </si>
  <si>
    <t xml:space="preserve">Other items approved by supervisory authority as basic own funds not specified above  </t>
  </si>
  <si>
    <t xml:space="preserve">Podstawowe środki własne razem (po korekcie)  </t>
  </si>
  <si>
    <t xml:space="preserve">Total basic own funds after adjustments </t>
  </si>
  <si>
    <t xml:space="preserve">Uzupełniające środki własne </t>
  </si>
  <si>
    <t>Ancillary own funds</t>
  </si>
  <si>
    <t>Nieopłacony kapitał zakładowy, do którego opłacenia nie wezwano, płatny na żądanie</t>
  </si>
  <si>
    <t>Unpaid and uncalled ordinary share capital callable on demand</t>
  </si>
  <si>
    <t>Unpaid and uncalled initial funds, members' contributions or the equivalent basic own fund item for mutual and mutual - type undertakings, callable on demand</t>
  </si>
  <si>
    <t>Nieopłacone akcje uprzywilejowane, płatne na żądanie</t>
  </si>
  <si>
    <t>Unpaid and uncalled preference shares callable on demand</t>
  </si>
  <si>
    <t>Prawnie wiążące zobowiązanie do subskrypcji i opłacenia na żądanie zobowiązań podporządkowanych</t>
  </si>
  <si>
    <t xml:space="preserve">A legally binding commitment to subscribe and pay for subordinated liabilities on demand </t>
  </si>
  <si>
    <t>Akredytywy i gwarancje wymienione w art. 96(2) dyrektywy Wypłacalność II</t>
  </si>
  <si>
    <t>Letters of credit and guarantees under Article 96(2) of the Framework Directive</t>
  </si>
  <si>
    <t>Akredytywy i gwarancje inne niż wymienione w art. 96(2) dyrektywy Wypłacalność II</t>
  </si>
  <si>
    <t>Letters of credit and guarantees other than under Article 96(2) of the Framework Directive</t>
  </si>
  <si>
    <t>Dodatkowe wkłady od członków TUW zgodnie z art. 96(3) dyrektywy Wypłacalność II</t>
  </si>
  <si>
    <t>Supplementary members calls under Article 96(3) of the Framework Directive</t>
  </si>
  <si>
    <t>Dodatkowe wkłady od członków TUW inne niż w art. 96(3) dyrektywy Wypłacalność II</t>
  </si>
  <si>
    <t>Supplementary members calls - other than under Article 96(3) of the Framework Directive</t>
  </si>
  <si>
    <t>Other ancillary own funds</t>
  </si>
  <si>
    <t>Uzupełniające środki własne razem</t>
  </si>
  <si>
    <t xml:space="preserve">Total ancillary own funds </t>
  </si>
  <si>
    <t xml:space="preserve">Available and eligible own funds </t>
  </si>
  <si>
    <t xml:space="preserve">Total available own funds to meet the SCR </t>
  </si>
  <si>
    <t xml:space="preserve">Total available own funds to meet the MCR </t>
  </si>
  <si>
    <t>Dopuszczone środki własne (EOF) na pokrycie wymogu SCR - razem</t>
  </si>
  <si>
    <t xml:space="preserve">Total eligible own funds to meet the SCR </t>
  </si>
  <si>
    <t>Dopuszczone  środki własne (EOF) na pokrycie wymogu MCR - razem</t>
  </si>
  <si>
    <t xml:space="preserve">Total eligible own funds to meet the MCR </t>
  </si>
  <si>
    <t>SCR</t>
  </si>
  <si>
    <t xml:space="preserve">SCR </t>
  </si>
  <si>
    <t>MCR</t>
  </si>
  <si>
    <t xml:space="preserve">MCR </t>
  </si>
  <si>
    <t>Współczynnik EOF(SCR)/SCR</t>
  </si>
  <si>
    <t xml:space="preserve">Ratio of Eligible own funds to SCR </t>
  </si>
  <si>
    <t>Współczynnik EOF(MCR)/MCR</t>
  </si>
  <si>
    <t>Ratio of Eligible own funds to MCR</t>
  </si>
  <si>
    <t>Reconciliation reserve</t>
  </si>
  <si>
    <t>Akcje własne (uwzględnione jako aktywa w bilansie)</t>
  </si>
  <si>
    <t>Own shares (included as assets on the balance sheet)</t>
  </si>
  <si>
    <t>Forseeable dividends and distributions</t>
  </si>
  <si>
    <t xml:space="preserve">Other basic own fund items </t>
  </si>
  <si>
    <t xml:space="preserve">Adjustment for restricted own fund items in respect of ring fenced funds </t>
  </si>
  <si>
    <t>Expected profits included in future premiums (EPIFP) - Life business</t>
  </si>
  <si>
    <t>Expected profits included in future premiums (EPIFP) - Non- life business</t>
  </si>
  <si>
    <t>Total EPIFP</t>
  </si>
  <si>
    <t>Podmioty, w których zakład ubezpieczeń/reasekuracji posiada udziały kapitałowe - odliczenia od środków własnych</t>
  </si>
  <si>
    <t>Description of participations - adjustments</t>
  </si>
  <si>
    <t>&lt;nazwa podmiotu&gt;</t>
  </si>
  <si>
    <t>&lt;name participation&gt;</t>
  </si>
  <si>
    <t>Udział (%)</t>
  </si>
  <si>
    <t>Percentage held in participated undertaking</t>
  </si>
  <si>
    <t>Udziały kapitałowe razem</t>
  </si>
  <si>
    <t>All participations</t>
  </si>
  <si>
    <t>Dane wejściowe</t>
  </si>
  <si>
    <t>Łącza</t>
  </si>
  <si>
    <t>Formuły</t>
  </si>
  <si>
    <t>Wynik</t>
  </si>
  <si>
    <t>Ryzyko niewykonania zobowiązania przez kontrahenta</t>
  </si>
  <si>
    <t>Ryzyko stopy procentowej</t>
  </si>
  <si>
    <t>Interest rate risk</t>
  </si>
  <si>
    <t>Ryzyko cen akcji</t>
  </si>
  <si>
    <t>Equity risk</t>
  </si>
  <si>
    <t>Ryzyko cen nieruchomości</t>
  </si>
  <si>
    <t>Property risk</t>
  </si>
  <si>
    <t>Ryzyko spreadu kredytowego</t>
  </si>
  <si>
    <t>Spread risk</t>
  </si>
  <si>
    <t>Ryzyko koncentracji aktywów</t>
  </si>
  <si>
    <t xml:space="preserve">Market risk concentrations </t>
  </si>
  <si>
    <t>Ryzyko walutowe</t>
  </si>
  <si>
    <t>Currency risk</t>
  </si>
  <si>
    <t>Lapse risk</t>
  </si>
  <si>
    <t xml:space="preserve">Ryzyko katastroficzne </t>
  </si>
  <si>
    <t xml:space="preserve">Ryzyko śmiertelności </t>
  </si>
  <si>
    <t>Mortality risk</t>
  </si>
  <si>
    <t>Longevity risk</t>
  </si>
  <si>
    <t xml:space="preserve">Ryzyko niepełnosprawności - zachorowalności </t>
  </si>
  <si>
    <t>Disability-morbidity risk</t>
  </si>
  <si>
    <t xml:space="preserve">Ryzyko związane z wysokością ponoszonych kosztów </t>
  </si>
  <si>
    <t xml:space="preserve">Ryzyko rewizji wysokości rent </t>
  </si>
  <si>
    <t>Revision risk</t>
  </si>
  <si>
    <t xml:space="preserve">Assets </t>
  </si>
  <si>
    <t xml:space="preserve">Liabilities </t>
  </si>
  <si>
    <t>Ryzyko stopy procentowej - dolny szok</t>
  </si>
  <si>
    <t>Interest rate down shock</t>
  </si>
  <si>
    <t>Ryzyko stopy procentowej - górny szok</t>
  </si>
  <si>
    <t>Interest rate up shock</t>
  </si>
  <si>
    <t>Typ 1</t>
  </si>
  <si>
    <t xml:space="preserve">Type 1 </t>
  </si>
  <si>
    <t>Udziały strategiczne (typ 1)</t>
  </si>
  <si>
    <t>Strategic participations (type 1)</t>
  </si>
  <si>
    <t>Typ 2</t>
  </si>
  <si>
    <t>Type 2</t>
  </si>
  <si>
    <t>Udziały strategiczne (typ 2)</t>
  </si>
  <si>
    <t>Strategic participations (type 2)</t>
  </si>
  <si>
    <t>Obligacje i pożyczki</t>
  </si>
  <si>
    <t>Bonds and loans</t>
  </si>
  <si>
    <t>Kredytowe instrumenty pochodne</t>
  </si>
  <si>
    <t>Credit derivatives</t>
  </si>
  <si>
    <t>Kredytowe instrumenty pochodne - dolny szok</t>
  </si>
  <si>
    <t>Downward shock on credit derivatives</t>
  </si>
  <si>
    <t>Kredytowe instrumenty pochodne - górny szok</t>
  </si>
  <si>
    <t>Upward shock on credit derivatives</t>
  </si>
  <si>
    <t>Efekt dywersyfikacji</t>
  </si>
  <si>
    <t xml:space="preserve">Diversification </t>
  </si>
  <si>
    <t>Wymóg kapitałowy dla ryzyka rynkowego</t>
  </si>
  <si>
    <t>Total capital requirement for market risk</t>
  </si>
  <si>
    <t>Aktywa netto</t>
  </si>
  <si>
    <t>Wykorzystany szok</t>
  </si>
  <si>
    <t>Used shock</t>
  </si>
  <si>
    <t>Suma wymogów kapitałowych dla ryzyka rynkowego</t>
  </si>
  <si>
    <t>Sum of the capital requirements for market risk</t>
  </si>
  <si>
    <t>Wagi</t>
  </si>
  <si>
    <t>Weighting</t>
  </si>
  <si>
    <t>Name of single name exposure</t>
  </si>
  <si>
    <t>Strata z tytułu niewykonania zobowiązania (LGD)</t>
  </si>
  <si>
    <t>Loss Given Default</t>
  </si>
  <si>
    <t>Prawdopodobieństwo niewykonania zobowiązania (PD)</t>
  </si>
  <si>
    <t>Probability of Default</t>
  </si>
  <si>
    <t>Single name exposure 1</t>
  </si>
  <si>
    <t>Single name exposure 2</t>
  </si>
  <si>
    <t>Single name exposure 3</t>
  </si>
  <si>
    <t>Single name exposure 4</t>
  </si>
  <si>
    <t>Single name exposure 5</t>
  </si>
  <si>
    <t>Single name exposure 6</t>
  </si>
  <si>
    <t>Single name exposure 7</t>
  </si>
  <si>
    <t>Single name exposure 8</t>
  </si>
  <si>
    <t>Single name exposure 9</t>
  </si>
  <si>
    <t>Single name exposure 10</t>
  </si>
  <si>
    <t>Ekspozycje typu 1</t>
  </si>
  <si>
    <t>Type 1 exposures</t>
  </si>
  <si>
    <t>Ekspozycje typu 2</t>
  </si>
  <si>
    <t>Type 2 exposures</t>
  </si>
  <si>
    <t>Receivables from intermediaries due for more than 3 months</t>
  </si>
  <si>
    <t>All type 2 exposures other than receivables from intermediaries due for more than 3 months</t>
  </si>
  <si>
    <t>Wymóg kapitałowy dla ryzyka niewykonania zobowiązania przez kontrahenta</t>
  </si>
  <si>
    <t>Total capital requirement for counterparty default risk</t>
  </si>
  <si>
    <t>Korekta z tytułu zdolności RTU do pokrywania strat</t>
  </si>
  <si>
    <t>Czy zastosowano uproszczenie dla ryzyka śmiertelności</t>
  </si>
  <si>
    <t>Czy zastosowano uproszczenie dla ryzyka długowieczności</t>
  </si>
  <si>
    <t>Czy zastosowano uproszczenie dla ryzyka niepełnosprawności - zachorowalności</t>
  </si>
  <si>
    <t>Czy zastosowano uproszczenie dla ryzyka związanego z rezygnacjami z umów</t>
  </si>
  <si>
    <t>Czy zastosowano uproszczenie dla ryzyka związanego z wysokością ponoszonych kosztów</t>
  </si>
  <si>
    <t>Czy zastosowano uproszczenie dla ryzyka katastroficznego</t>
  </si>
  <si>
    <t>Ryzyko długowieczności</t>
  </si>
  <si>
    <t>Ryzyko związane z rezygnacjami z umów</t>
  </si>
  <si>
    <t>Ryzyko trwałego wzrostu wskaźnika rezygnacji z umów</t>
  </si>
  <si>
    <t xml:space="preserve">Risk of increase in lapse rates </t>
  </si>
  <si>
    <t>Ryzyko trwałego spadku wskaźnika rezygnacji z umów</t>
  </si>
  <si>
    <t>Risk of decrease in lapse rates</t>
  </si>
  <si>
    <t>Ryzyko masowej rezygnacji z umów</t>
  </si>
  <si>
    <t>Mass lapse risk</t>
  </si>
  <si>
    <t>Life expense risk</t>
  </si>
  <si>
    <t>Life catastrophe risk</t>
  </si>
  <si>
    <t>Total capital requirement for life underwriting risk</t>
  </si>
  <si>
    <t>Sum of the capital requirements for life underwriting risk</t>
  </si>
  <si>
    <t>Element</t>
  </si>
  <si>
    <t>Item</t>
  </si>
  <si>
    <t>Premium</t>
  </si>
  <si>
    <t>Life gross technical provisions (excluding risk margin)</t>
  </si>
  <si>
    <t>Life gross technical provisions unit-linked (excluding risk margin)</t>
  </si>
  <si>
    <t xml:space="preserve">Non-life gross technical provisions (excluding risk margin) </t>
  </si>
  <si>
    <t>Capital requirement for operational risk based on technical provisions</t>
  </si>
  <si>
    <t>Earned life gross premiums (previous 12 months)</t>
  </si>
  <si>
    <t>Earned life gross premiums unit-linked  (previous 12 months)</t>
  </si>
  <si>
    <t>Earned non-life gross premiums  (previous 12 months)</t>
  </si>
  <si>
    <t xml:space="preserve">Earned life gross premiums (12 months prior to the previous 12 months) </t>
  </si>
  <si>
    <t xml:space="preserve">Earned life gross premiums unit-linked (12 months prior to the previous 12 months) </t>
  </si>
  <si>
    <t xml:space="preserve">Earned non-life gross premiums  (12 months prior to the previous 12 months) </t>
  </si>
  <si>
    <t>Capital requirement for operational risk based on earned premiums</t>
  </si>
  <si>
    <t xml:space="preserve">Capital requirement for operational risk charge before capping </t>
  </si>
  <si>
    <t xml:space="preserve">Percentage of Basic Solvency Capital Requirement </t>
  </si>
  <si>
    <t>Capital requirement for operational risk charge after capping</t>
  </si>
  <si>
    <t>Wymóg kapitałowy dla ryzyka operacyjnego</t>
  </si>
  <si>
    <t>Total capital requirement for operational risk</t>
  </si>
  <si>
    <t>Huragan</t>
  </si>
  <si>
    <t>Windstorm</t>
  </si>
  <si>
    <t>Powódź</t>
  </si>
  <si>
    <t>Flood</t>
  </si>
  <si>
    <t>Trzęsienie ziemi</t>
  </si>
  <si>
    <t>Earthquake</t>
  </si>
  <si>
    <t>Gradobicie</t>
  </si>
  <si>
    <t>Hail</t>
  </si>
  <si>
    <t>Osunięcie się ziemi</t>
  </si>
  <si>
    <t>Subsidence</t>
  </si>
  <si>
    <t>Non-life CAT</t>
  </si>
  <si>
    <t>OC komunikacyjne</t>
  </si>
  <si>
    <t>MAT</t>
  </si>
  <si>
    <t>Morskie</t>
  </si>
  <si>
    <t>Marine</t>
  </si>
  <si>
    <t>Lotnicze</t>
  </si>
  <si>
    <t>Aviation</t>
  </si>
  <si>
    <t>Pożar</t>
  </si>
  <si>
    <t>Fire</t>
  </si>
  <si>
    <t>OC</t>
  </si>
  <si>
    <t>Liability</t>
  </si>
  <si>
    <t>Kredyty i gwarancje</t>
  </si>
  <si>
    <t xml:space="preserve">Credit and suretyship </t>
  </si>
  <si>
    <t>Techniki ograniczania ryzyka</t>
  </si>
  <si>
    <t>Total risk mitigation</t>
  </si>
  <si>
    <t>Ryzyko katastrof naturalnych</t>
  </si>
  <si>
    <t>Natural catastrophe risk</t>
  </si>
  <si>
    <t>Efekt dywersyfikacji pomiędzy zdarzeniami</t>
  </si>
  <si>
    <t>Diversification between perils</t>
  </si>
  <si>
    <t>Catastrophe risk non-proportional property reinsurance</t>
  </si>
  <si>
    <t>Ryzyko katastrof antropogenicznych</t>
  </si>
  <si>
    <t>Man-made catastrophe risk</t>
  </si>
  <si>
    <t>Pozostałe ryzyko katastroficzne</t>
  </si>
  <si>
    <t>Other non-life catastrophe risk</t>
  </si>
  <si>
    <t>Wymóg kapitałowy dla ryzyka katastroficznego przed dywersyfikacją</t>
  </si>
  <si>
    <t>Total Non-life catastrophe risk before diversification</t>
  </si>
  <si>
    <t>Wymóg kapitałowy dla ryzyka katastroficznego po dywersyfikacji</t>
  </si>
  <si>
    <t>Total Non-life catastrophe risk after diversification</t>
  </si>
  <si>
    <t>Health catastrophe risk</t>
  </si>
  <si>
    <t>Wypadki masowe</t>
  </si>
  <si>
    <t>Mass accident</t>
  </si>
  <si>
    <t>Koncentracja wypadków</t>
  </si>
  <si>
    <t>Accident concentration</t>
  </si>
  <si>
    <t>Pandemia</t>
  </si>
  <si>
    <t>Pandemic</t>
  </si>
  <si>
    <t>Simplifications -health mortality risk ? (Y/N)</t>
  </si>
  <si>
    <t>Simplifications- health longevity risk? (Y/N)</t>
  </si>
  <si>
    <t>Simplifications - health disability-morbidity risk? (Y/N)</t>
  </si>
  <si>
    <t>Simplifications -SLT  lapse risk? (Y/N)</t>
  </si>
  <si>
    <t>Simplifications -health expense risk ? (Y/N)</t>
  </si>
  <si>
    <t>Wymóg kapitałowy dla ryzyka ubezpieczeniowego w ubezpieczeniach zdrowotnych o charakterze ubezpieczeń na życie</t>
  </si>
  <si>
    <t>Total capital requirement for health underwriting risk (SLT)</t>
  </si>
  <si>
    <t>Suma wymogów kapitałowych dla ryzyka ubezpieczeniowego w ubezpieczeniach zdrowotnych o charakterze ubezpieczeń na życie</t>
  </si>
  <si>
    <t>Sum of the capital requirements for health underwriting risk (SLT)</t>
  </si>
  <si>
    <t>Odchylenie standardowe dla ryzyka składki</t>
  </si>
  <si>
    <t>Standard deviation for premium risk</t>
  </si>
  <si>
    <t>Odchylenie standardowe dla ryzyka rezerw</t>
  </si>
  <si>
    <t>Standard deviation for reserve risk</t>
  </si>
  <si>
    <t>Miara wielkości ryzyka składki i rezerw</t>
  </si>
  <si>
    <t>Volume measure for premium and reserve risk</t>
  </si>
  <si>
    <t>Miara wielkości ryzyka składki (Vprem)</t>
  </si>
  <si>
    <t>Miara wielkości ryzyka rezerw (Vres)</t>
  </si>
  <si>
    <t>Dywersyfikacja geograficzna</t>
  </si>
  <si>
    <t xml:space="preserve">Geographical Diversification </t>
  </si>
  <si>
    <t>Miara wielkości ryzyka składki i rezerw (V)</t>
  </si>
  <si>
    <t xml:space="preserve">Medical expenses insurance and proportional reinsurance </t>
  </si>
  <si>
    <t xml:space="preserve">Income protection insurance and proportional reinsurance </t>
  </si>
  <si>
    <t xml:space="preserve">Worker's compensation insurance and proportional reinsurance </t>
  </si>
  <si>
    <t>Łączne odchylenie standardowe</t>
  </si>
  <si>
    <t>Combined standard deviation</t>
  </si>
  <si>
    <t>Wymóg kapitałowy dla ryzyka składki i rezerw z ubezpieczeń zdrowotnych</t>
  </si>
  <si>
    <t>Total NSLT health premium and reserve risk</t>
  </si>
  <si>
    <t>Wymóg kapitałowy dla ryzyka związanego z rezygnacjami z umów</t>
  </si>
  <si>
    <t>NSLT health lapse risk</t>
  </si>
  <si>
    <t>Total NSLT health underwriting risk</t>
  </si>
  <si>
    <t>Ryzyko katastroficzne z ubezpieczeń zdrowotnych</t>
  </si>
  <si>
    <t>Wymóg kapitałowy dla ryzyka katastroficznego z ubezpieczeń zdrowotnych</t>
  </si>
  <si>
    <t>Total capital requirement for health catastrophe risk</t>
  </si>
  <si>
    <t>Wymóg kapitałowy dla ryzyka ubezpieczeniowego w ubezpieczeniach zdrowotnych</t>
  </si>
  <si>
    <t>Total capital requirement for health underwriting risk</t>
  </si>
  <si>
    <t>Wymóg kapitałowy</t>
  </si>
  <si>
    <t>Capital requirement</t>
  </si>
  <si>
    <t>Wybór opcji</t>
  </si>
  <si>
    <t>Option</t>
  </si>
  <si>
    <t>Komunikat /Parametr standardowy sigma</t>
  </si>
  <si>
    <t>Message/Standard parameter sigma</t>
  </si>
  <si>
    <t>USP sigma (netto/brutto) obliczony obliczony na podstawie standardowej metody</t>
  </si>
  <si>
    <t>USP sigma (gross/net) based on standard method</t>
  </si>
  <si>
    <t>Długość szeregu czasowego dla danych (w latach)</t>
  </si>
  <si>
    <t>Time series (in years)</t>
  </si>
  <si>
    <t>Współczynnik wiarogodności</t>
  </si>
  <si>
    <t>Credibility factor</t>
  </si>
  <si>
    <t xml:space="preserve">USP sigma z uwzgl. współczynnika wiarogodności </t>
  </si>
  <si>
    <t xml:space="preserve">USP sigma including credibility factor </t>
  </si>
  <si>
    <t>Komunikat /Parametr standardowy NPR</t>
  </si>
  <si>
    <t>Message/Standard parameter NPR</t>
  </si>
  <si>
    <t>Współczynnik korygujący dla reasekuracji nieproporcjonalnej</t>
  </si>
  <si>
    <t xml:space="preserve">Adjustment factor for non-proportional reinsurance </t>
  </si>
  <si>
    <t>Ostateczny parametr sigma</t>
  </si>
  <si>
    <t>Final parameter sigma</t>
  </si>
  <si>
    <t>Parametr obliczony metodą standardową</t>
  </si>
  <si>
    <t>Parameter based on standard method</t>
  </si>
  <si>
    <t>σ dla składki</t>
  </si>
  <si>
    <t>σ premium</t>
  </si>
  <si>
    <t>σ dla rezerw</t>
  </si>
  <si>
    <t>σ reserve</t>
  </si>
  <si>
    <t>NPR</t>
  </si>
  <si>
    <t>Ryzyko składki i rezerw z ubezpieczeń zdrowotnych</t>
  </si>
  <si>
    <t xml:space="preserve">NSLT health Premium and Reserve Risk </t>
  </si>
  <si>
    <t>Ryzyko rewizji wysokości rent z ubezpieczeń zdrowotnych</t>
  </si>
  <si>
    <t xml:space="preserve">SLT health Revision Risk </t>
  </si>
  <si>
    <t>Parametr szoku w ryzyku rewizji wysokości rent</t>
  </si>
  <si>
    <t xml:space="preserve">Shock in health Revision Risk </t>
  </si>
  <si>
    <t>Ryzyko rewizji wysokości rent z ubezpieczeń na życie</t>
  </si>
  <si>
    <t xml:space="preserve">Life Revision Risk </t>
  </si>
  <si>
    <t>Odchylenie standardowe dla ryzyka składki i rezerw</t>
  </si>
  <si>
    <t xml:space="preserve">Adjustment for loss-absorbing capacity of TP </t>
  </si>
  <si>
    <t>Korekta z tytułu zdolności podatków odroczonych do pokrywania strat</t>
  </si>
  <si>
    <t>Adjustment for loss-absorbing capacity of deferred taxes</t>
  </si>
  <si>
    <t xml:space="preserve">Solvency Capital Requirements </t>
  </si>
  <si>
    <t xml:space="preserve">Przyszłe świadczenia uznaniowe </t>
  </si>
  <si>
    <t xml:space="preserve">Future discretionary benefits </t>
  </si>
  <si>
    <t>Linear formula component for non-life insurance and reinsurance obligations</t>
  </si>
  <si>
    <t>MCR NL Wynik</t>
  </si>
  <si>
    <t>MCR NL Result</t>
  </si>
  <si>
    <t>RTU bez marginesu ryzyka (netto)</t>
  </si>
  <si>
    <t>Net of technical provisions without risk margin</t>
  </si>
  <si>
    <t>Składki przypisane netto w okresie ostatnich 12 miesięcy</t>
  </si>
  <si>
    <t>Net (of reinsurance) written premiums in the last 12 months</t>
  </si>
  <si>
    <t>Liniowy MCR dla zobowiązań ubezpieczeniowych i reasekuracyjnych z tyt. ubezpieczeń na życie</t>
  </si>
  <si>
    <t>Linear formula component for life insurance and reinsurance obligations</t>
  </si>
  <si>
    <t>Zobowiązania ubezpieczeniowe i reasekuracyjne</t>
  </si>
  <si>
    <t>Insurance and reinsurance obligations</t>
  </si>
  <si>
    <t>Zobowiązania z udziałem w zyskach - świadczenia gwarantowane</t>
  </si>
  <si>
    <t>Obligations with profit participation - guaranteed benefits</t>
  </si>
  <si>
    <t>Zobowiązania z udziałem w zyskach - przyszłe świadczenia uznaniowe</t>
  </si>
  <si>
    <t>Obligations with profit participation - future discretionary benefits</t>
  </si>
  <si>
    <t xml:space="preserve">Index-linked and unit-linked insurance  obligations </t>
  </si>
  <si>
    <t xml:space="preserve">Zobowiązania dla pozostałych świadczeń </t>
  </si>
  <si>
    <t>Other life (re)insurance and health obligations</t>
  </si>
  <si>
    <t>Całkowita suma na ryzyku</t>
  </si>
  <si>
    <t>Capital at risk for all life (re)insurance obligations</t>
  </si>
  <si>
    <t>MCR L Wynik</t>
  </si>
  <si>
    <t>MCR L Result</t>
  </si>
  <si>
    <t>Liniowy MCR</t>
  </si>
  <si>
    <t>Linear MCR</t>
  </si>
  <si>
    <t>Ograniczenie górne MCR</t>
  </si>
  <si>
    <t>MCR cap</t>
  </si>
  <si>
    <t>Ograniczenie dolne MCR</t>
  </si>
  <si>
    <t>MCR floor</t>
  </si>
  <si>
    <t>Łączny MCR</t>
  </si>
  <si>
    <t>Combined MCR</t>
  </si>
  <si>
    <t>Absolutny MCR</t>
  </si>
  <si>
    <t>Absolute floor of the MCR</t>
  </si>
  <si>
    <t>V*odchylenie standardowe</t>
  </si>
  <si>
    <t>V*standard deviation</t>
  </si>
  <si>
    <t>Sum of the capital requirements for non-life underwriting risk</t>
  </si>
  <si>
    <t>Sprawdzenie poprawności</t>
  </si>
  <si>
    <t>Czy wskazano osobę do kontaktu?</t>
  </si>
  <si>
    <t>1 - wpisano osobę do kontaku, 0 - nie wpisano</t>
  </si>
  <si>
    <t>UKNF Quantitative Study 2014</t>
  </si>
  <si>
    <t>Participant:</t>
  </si>
  <si>
    <t>Type:</t>
  </si>
  <si>
    <t>Contact information</t>
  </si>
  <si>
    <t>Name of a contact person</t>
  </si>
  <si>
    <t>phone number</t>
  </si>
  <si>
    <t>e-mail address</t>
  </si>
  <si>
    <t>Sheets</t>
  </si>
  <si>
    <t>Zakładki</t>
  </si>
  <si>
    <t>Nazwa</t>
  </si>
  <si>
    <t>Content</t>
  </si>
  <si>
    <t>Go To</t>
  </si>
  <si>
    <t>Zakładki dodatkowe</t>
  </si>
  <si>
    <t>Łącze do zakładki</t>
  </si>
  <si>
    <t>Supplementary sheets</t>
  </si>
  <si>
    <t>AEGON TU na ŻYCIE S.A.</t>
  </si>
  <si>
    <t>AVIVA TUnŻ  S.A.</t>
  </si>
  <si>
    <t>AVIVA TU OGÓLNYCH S.A.</t>
  </si>
  <si>
    <t>AXA TUiR S.A.</t>
  </si>
  <si>
    <t>AXA ŻYCIE TU S.A.</t>
  </si>
  <si>
    <t>BENEFIA TU S.A. Vienna Insurance Group</t>
  </si>
  <si>
    <t>BENEFIA TU na ŻYCIE S.A. Vienna Insurance Group</t>
  </si>
  <si>
    <t>BRE UBEZPIECZENIA TUiR S.A.</t>
  </si>
  <si>
    <t>BZ WBK-AVIVA TU OGÓLNYCH S.A.</t>
  </si>
  <si>
    <t>BZ WBK-AVIVA TUnŻ S.A.</t>
  </si>
  <si>
    <t>COMPENSA TU S.A. Vienna Insurance Group</t>
  </si>
  <si>
    <t>COMPENSA TU na ŻYCIE S.A. Vienna Insurance Group</t>
  </si>
  <si>
    <t>CONCORDIA CAPITAL SA</t>
  </si>
  <si>
    <t>CONCORDIA POLSKA TUW</t>
  </si>
  <si>
    <t>D.A.S. TU OCHRONY PRAWNEJ S.A.</t>
  </si>
  <si>
    <t>GENERALI T.U. S.A.</t>
  </si>
  <si>
    <t>GENERALI ŻYCIE T.U. S.A.</t>
  </si>
  <si>
    <t xml:space="preserve">GOTHAER TU S.A. </t>
  </si>
  <si>
    <t>ING TUnŻ S.A.</t>
  </si>
  <si>
    <t>INTERRISK TU S.A. Vienna Insurance Group</t>
  </si>
  <si>
    <t>KUKE S.A.</t>
  </si>
  <si>
    <t>LINK4 TU S.A.</t>
  </si>
  <si>
    <t>MACIF ŻYCIE TUW</t>
  </si>
  <si>
    <t>METLIFE TUnŻiR S.A.</t>
  </si>
  <si>
    <t>MTU Moje Towarzystwo Ubezpieczeń S.A.</t>
  </si>
  <si>
    <t>OPEN LIFE TU ŻYCIE S.A.</t>
  </si>
  <si>
    <t>PARTNER TUiR S.A.</t>
  </si>
  <si>
    <t>PKO ŻYCIE TU S.A.</t>
  </si>
  <si>
    <t xml:space="preserve">POLISA-ŻYCIE TU S.A. Vienna Insurance Group </t>
  </si>
  <si>
    <t>PRAMERICA ŻYCIE TUiR SA</t>
  </si>
  <si>
    <t>PTR S.A.</t>
  </si>
  <si>
    <t>PZU SA</t>
  </si>
  <si>
    <t>PZU ŻYCIE SA</t>
  </si>
  <si>
    <t>SIGNAL IDUNA POLSKA TU S.A.</t>
  </si>
  <si>
    <t>SIGNAL IDUNA ŻYCIE POLSKA TU S.A.</t>
  </si>
  <si>
    <t>SKANDIA ŻYCIE TU S.A.</t>
  </si>
  <si>
    <t>TUZ TUW</t>
  </si>
  <si>
    <t>UNIQA TU S.A.</t>
  </si>
  <si>
    <t>UNIQA TU na ŻYCIE S.A.</t>
  </si>
  <si>
    <t xml:space="preserve">T.U.W.POCZTOWE </t>
  </si>
  <si>
    <t>TUiR ALLIANZ POLSKA S.A.</t>
  </si>
  <si>
    <t>TU ALLIANZ ŻYCIE POLSKA S.A.</t>
  </si>
  <si>
    <t>TUnŻ CARDIF POLSKA S.A.</t>
  </si>
  <si>
    <t>TUW CUPRUM</t>
  </si>
  <si>
    <t>STU ERGO HESTIA SA</t>
  </si>
  <si>
    <t>STUnŻ ERGO HESTIA SA</t>
  </si>
  <si>
    <t>TU EULER HERMES S.A.</t>
  </si>
  <si>
    <t>TU EUROPA S.A.</t>
  </si>
  <si>
    <t>TU na ŻYCIE EUROPA S.A.</t>
  </si>
  <si>
    <t>TU INTER POLSKA S.A.</t>
  </si>
  <si>
    <t>TU INTER-ŻYCIE POLSKA S.A.</t>
  </si>
  <si>
    <t>TUW REJENT-LIFE</t>
  </si>
  <si>
    <t>TUW SKOK</t>
  </si>
  <si>
    <t>TU SKOK ŻYCIE SA</t>
  </si>
  <si>
    <t>TUW TUW</t>
  </si>
  <si>
    <t>TUiR WARTA S.A.</t>
  </si>
  <si>
    <t>TUnŻ WARTA S.A.</t>
  </si>
  <si>
    <t>TU ZDROWIE S.A.</t>
  </si>
  <si>
    <t>Komórka, w którą należy wpisywać dane.</t>
  </si>
  <si>
    <t>Komórka zawierająca formułę. Komórki nie należy zmieniać ani nadpisywać.</t>
  </si>
  <si>
    <t>Dane wynikowe. Komórki nie należy zmieniać ani nadpisywać.</t>
  </si>
  <si>
    <t xml:space="preserve">Wyniki badania ilościowego należy przedstawić w tys. zł. </t>
  </si>
  <si>
    <t>Instrukcje wypełniania kwestionariusza ilościowego</t>
  </si>
  <si>
    <t>W kwestionariuszu występują 4 rodzaje pól:</t>
  </si>
  <si>
    <t>Dane pobierane z innych zakładek. Komórki nie należy zmieniać ani nadpisywać.</t>
  </si>
  <si>
    <t>Badanie ilościowe należy przeprowadzić wg stanu na 31 grudnia 2013 r.</t>
  </si>
  <si>
    <t>w tys. zł</t>
  </si>
  <si>
    <t xml:space="preserve"> </t>
  </si>
  <si>
    <t>Pytanie</t>
  </si>
  <si>
    <t>Odpowiedź zakładu ubezpieczeń/reasekuracji</t>
  </si>
  <si>
    <t>Questions</t>
  </si>
  <si>
    <t>Question</t>
  </si>
  <si>
    <t>(Re)insurance undertaking's answer</t>
  </si>
  <si>
    <t>Czy odpowiedziano na pytania jakościowe?</t>
  </si>
  <si>
    <t>Zakładka Indeks</t>
  </si>
  <si>
    <t>Czy wpisano nazwę zakładu?</t>
  </si>
  <si>
    <t>1 - wpisano nazwę ZU, 0 - nie wpisano</t>
  </si>
  <si>
    <t>Zakładka Pytania jakościowe</t>
  </si>
  <si>
    <t>Walidacja</t>
  </si>
  <si>
    <t>Nadwyżka na funduszu świadczeń emerytalnych</t>
  </si>
  <si>
    <t>Nieruchomości, maszyny i urządzenia do użytku własnego</t>
  </si>
  <si>
    <t xml:space="preserve">Investments (other than assets held for index-linked and unit-linked contracts) </t>
  </si>
  <si>
    <t>Lokaty (inne niż aktywa dla ubezpieczeń związanych z wartością indeksu i ubezpieczeń związanych z UFK)</t>
  </si>
  <si>
    <t>Nieruchomości (inne niż do użytku własnego)</t>
  </si>
  <si>
    <t xml:space="preserve">Akcje - notowane </t>
  </si>
  <si>
    <t xml:space="preserve">Akcje - nienotowane </t>
  </si>
  <si>
    <t>Obligacje rządowe i komunalne</t>
  </si>
  <si>
    <t>Obligacje strukturyzowane</t>
  </si>
  <si>
    <t>Zabezpieczone papiery wartościowe</t>
  </si>
  <si>
    <t>Collective Investments Undertakings</t>
  </si>
  <si>
    <t>Depozyty bankowe inne niż środki pieniężne</t>
  </si>
  <si>
    <t>Assets held for index-linked and unit-linked contacts</t>
  </si>
  <si>
    <t>Aktywa dla ubezpieczeń związanych z wartością indeksu i ubezpieczeń związanych z UFK</t>
  </si>
  <si>
    <t>Pożyczki i hipoteki</t>
  </si>
  <si>
    <t>Kredyty i pożyczki pod zastaw polisy</t>
  </si>
  <si>
    <t>Pożyczki i hipoteki dla osób fizycznych</t>
  </si>
  <si>
    <t>Inne pożyczki i hipoteki</t>
  </si>
  <si>
    <t>Kwoty należne z umów reasekuracji (biernej) dla zobowiązań wynikających z ubezpieczeń:</t>
  </si>
  <si>
    <t>Innych niż ubezpieczenia na życie i zdrowotnych o charakterze ubezpieczeń innych niż na życie</t>
  </si>
  <si>
    <t>Innych niż ubezpieczenia na życie z wyłączeniem zdrowotnych</t>
  </si>
  <si>
    <t>Zdrowotnych o charakterze ubezpieczeń innych niż ubezpieczenia na życie</t>
  </si>
  <si>
    <t xml:space="preserve">Na życie i zdrowotnych o charakterze ubezpieczeń na życie z wyłączeniem zdrowotnych oraz ubezpieczeń związanych z wartością indeksu i ubezpieczeń związanych z UFK </t>
  </si>
  <si>
    <t>Na życie z wyłączeniem zdrowotnych oraz ubezpieczeń związanych z wartością indeksu i ubezpieczeń związanych z UFK</t>
  </si>
  <si>
    <t xml:space="preserve">Na życie związanych z wartością indeksu i związanych z UFK </t>
  </si>
  <si>
    <t>Depozyty u cedentów</t>
  </si>
  <si>
    <t>Kwoty należnych, a nieopłaconych pozycji środków własnych lub kapitału założycielskiego</t>
  </si>
  <si>
    <t>Środki pieniężne</t>
  </si>
  <si>
    <t>Rezerwy techniczno-ubezpieczeniowe – inne niż ubezpieczenia na życie</t>
  </si>
  <si>
    <t>Rezerwy techniczno-ubezpieczeniowe – inne niż ubezpieczenia na życie (z wyłączeniem zdrowotnych)</t>
  </si>
  <si>
    <t>Rezerwy techniczno-ubezpieczeniowe – zdrowotne (o charakterze ubezpieczeń innych niż ubezpieczenia na życie)</t>
  </si>
  <si>
    <t>Rezerwy techniczno-ubezpieczeniowe – na życie (z wyłączeniem ubezpieczeń związanych z wartością indeksu i ubezpieczeń związanych z UFK)</t>
  </si>
  <si>
    <t>Rezerwy techniczno-ubezpieczeniowe – zdrowotne (o charakterze ubezpieczeń na życie)</t>
  </si>
  <si>
    <t>Rezerwy techniczno-ubezpieczeniowe – na życie (z wyłączeniem zdrowotnych oraz ubezpieczeń związanych z wartością indeksu i ubezpieczeń związanych z UFK)</t>
  </si>
  <si>
    <t>Rezerwy techniczno-ubezpieczeniowe – ubezpieczenia związane z wartością indeksu i ubezpieczenia związane z UFK</t>
  </si>
  <si>
    <t xml:space="preserve">Zobowiązania wynikające ze świadczeń emerytalnych dla pracowników </t>
  </si>
  <si>
    <t>25.</t>
  </si>
  <si>
    <t>26.</t>
  </si>
  <si>
    <t>27.</t>
  </si>
  <si>
    <t>28.</t>
  </si>
  <si>
    <t>Składki oraz rezerwy techniczno-ubezpieczeniowe - ubezpieczenia inne niż na życie</t>
  </si>
  <si>
    <t>Rezerwy techniczno-ubezpieczeniowe</t>
  </si>
  <si>
    <t xml:space="preserve">Technical provisions </t>
  </si>
  <si>
    <t xml:space="preserve">Kwoty należne z umów reasekuracji </t>
  </si>
  <si>
    <t>RTU razem</t>
  </si>
  <si>
    <t>Total TP</t>
  </si>
  <si>
    <t>Składka</t>
  </si>
  <si>
    <t>Szacunkowa wartość składki zarobionej na udziale własnym w okresie kolejnych 12 miesięcy</t>
  </si>
  <si>
    <t>Na udziale własnym</t>
  </si>
  <si>
    <t xml:space="preserve">Estimate of the net premiums to be earned during the following 12 months </t>
  </si>
  <si>
    <t>Oczekiwana obecna wartość przyszłych składek zarobionych na udziale własnym po okresie kolejnych 12 miesięcy (z tytułu obowiązujących umów)</t>
  </si>
  <si>
    <t>Expected present value of net premiums to be earned after the following 12 months (for existing contracts)</t>
  </si>
  <si>
    <t>Expected present value of premiums to be earned for contracts where the initial recognition date falls in the following 12 months but excluding the premiums to be earned during the 12 months after the valuation date</t>
  </si>
  <si>
    <t>Expected present value of premiums to be earned for contracts where the initial recognition date falls in the following 12 months but excluding the premiums to be earned during the 12 months after initial recognition date</t>
  </si>
  <si>
    <t>Zobowiązania z ubezpieczeń innych niż na życie - działalność bezpośrednia</t>
  </si>
  <si>
    <t>Ubezpieczenia pokrycia kosztów świadczeń medycznych</t>
  </si>
  <si>
    <t>Ubezpieczenia na wypadek utraty dochodów</t>
  </si>
  <si>
    <t>Ubezpieczenia pracownicze</t>
  </si>
  <si>
    <t>Pozostałe ubezpieczenia pojazdów</t>
  </si>
  <si>
    <t>Ubezpieczenia OC z tyt. użytkowania pojazdów mechanicznych</t>
  </si>
  <si>
    <t>Ubezpieczenia morskie, lotnicze i transportowe</t>
  </si>
  <si>
    <t>Ubezpieczenia od ognia i pozostałych szkód rzeczowych</t>
  </si>
  <si>
    <t>Ubezpieczenia OC ogólnej</t>
  </si>
  <si>
    <t>Ubezpieczenia kredytu i gwarancji ubezpieczeniowej</t>
  </si>
  <si>
    <t>Ubezpieczenia ochrony prawnej</t>
  </si>
  <si>
    <t>Ubezpieczenia świadczenia pomocy</t>
  </si>
  <si>
    <t>Ubezpieczenia różnych ryzyk finansowych</t>
  </si>
  <si>
    <t>Zobowiązania z ubezpieczeń innych niż na życie - reasekuracja proporcjonalna</t>
  </si>
  <si>
    <t>Zobowiązania z ubezpieczeń innych niż na życie - reasekuracja nieproporcjonalna</t>
  </si>
  <si>
    <t>4+16</t>
  </si>
  <si>
    <t>5+17</t>
  </si>
  <si>
    <t>6+18</t>
  </si>
  <si>
    <t>7+19</t>
  </si>
  <si>
    <t>8+20</t>
  </si>
  <si>
    <t>9+21</t>
  </si>
  <si>
    <t>10+22</t>
  </si>
  <si>
    <t>11+23</t>
  </si>
  <si>
    <t>12+24</t>
  </si>
  <si>
    <t>1+13</t>
  </si>
  <si>
    <t>2+14</t>
  </si>
  <si>
    <t>3+15</t>
  </si>
  <si>
    <t>Linie biznesu</t>
  </si>
  <si>
    <t>Lines of business</t>
  </si>
  <si>
    <t>Zobowiązania z ubezpieczeń zdrowotnych</t>
  </si>
  <si>
    <t>29.</t>
  </si>
  <si>
    <t>30.</t>
  </si>
  <si>
    <t>31.</t>
  </si>
  <si>
    <t>32.</t>
  </si>
  <si>
    <t>33.</t>
  </si>
  <si>
    <t>34.</t>
  </si>
  <si>
    <t>35.</t>
  </si>
  <si>
    <t>36.</t>
  </si>
  <si>
    <t>Składki oraz rezerwy techniczno-ubezpieczeniowe - ubezpieczenia na życie</t>
  </si>
  <si>
    <t>Premiums and technical provisions - life</t>
  </si>
  <si>
    <t xml:space="preserve">Linia biznesu (Lob) - zobowiązania z ubezpieczeń innych niż na życie </t>
  </si>
  <si>
    <t>Linia biznesu - zobowiązania ubezpieczeń na życie</t>
  </si>
  <si>
    <t>Zobowiązania z ubezpieczeń na życie - działalność bezpośrednia</t>
  </si>
  <si>
    <t>Ubezpieczenia na życie z udziałem w zyskach</t>
  </si>
  <si>
    <t>Ubezpieczenia związane z wartością indeksu i ubezpieczenia związane z UFK</t>
  </si>
  <si>
    <t>Ubezpieczenia rentowe związane z umowami ubezpieczeń innych niż na życie i dot. zobowiązań z tytułu ubezpieczeń zdrowotnych</t>
  </si>
  <si>
    <t>Ubezpieczenia rentowe związane z umowami ubezpieczeń innych niż na życie i dot. zobowiązań ubezpieczeniowych innych niż zobowiązania z tytułu ubezpieczeń zdrowotnych</t>
  </si>
  <si>
    <t>Zobowiązania z ubezpieczeń na życie - reasekuracja czynna</t>
  </si>
  <si>
    <t>Reasekuracja ubezpieczeń zdrowotnych</t>
  </si>
  <si>
    <t>Reasekuracja ubezpieczeń na życie</t>
  </si>
  <si>
    <t>Projekcja przyszłych CF - ubezpieczenia inne niż na życie</t>
  </si>
  <si>
    <t>CF-NL</t>
  </si>
  <si>
    <t>Projekcja przyszłych przepływów pieniężnych - ubezpieczenia inne niż na życie</t>
  </si>
  <si>
    <t>Projection of future cash flows (Non Life)</t>
  </si>
  <si>
    <t>Year (projection of undiscounted expected cash-flows)</t>
  </si>
  <si>
    <t>Lata (projekcja niezdyskontowanych oczekiwanych CF)</t>
  </si>
  <si>
    <t>Kwoty należne z umów reasekuracji (po korekcie)</t>
  </si>
  <si>
    <t>31.-40.</t>
  </si>
  <si>
    <t>41.-50.</t>
  </si>
  <si>
    <t>Projekcja przyszłych CF - ubezpieczenia na życie</t>
  </si>
  <si>
    <t>CF-L</t>
  </si>
  <si>
    <t>Projection of future cash flows (Life)</t>
  </si>
  <si>
    <t>Projekcja przyszłych przepływów pieniężnych - ubezpieczenia na życie</t>
  </si>
  <si>
    <t>Ubezpieczenia rentowe związane z umowami ubezpieczeń innych niż na życie</t>
  </si>
  <si>
    <t>w tys. zł.</t>
  </si>
  <si>
    <t>Środki własne</t>
  </si>
  <si>
    <t>OF</t>
  </si>
  <si>
    <t>Own funds</t>
  </si>
  <si>
    <t>Ordinary share capital (gross of own shares)</t>
  </si>
  <si>
    <t>Zwykły kapitał zakładowy (z uwzględnieniem akcji własnych)</t>
  </si>
  <si>
    <t>Nadwyżka ze sprzedaży akcji powyżej ich wartości nominalnej związana ze zwykłym kapitałem zakładowym</t>
  </si>
  <si>
    <t>Kapitał założycielski, wkłady członków lub równoważna pozycja ŚW w przypadku TUW</t>
  </si>
  <si>
    <t>Podporządkowane rachunki członków TUW</t>
  </si>
  <si>
    <t>Nadwyżki środków</t>
  </si>
  <si>
    <t>Nadwyżka ze sprzedaży akcji powyżej ich wartości nominalnej związana z akcjami uprzywilejowanymi</t>
  </si>
  <si>
    <t>Kwota odpowiadająca wartości aktywów z tyt. odroczonego podatku dochodowego netto</t>
  </si>
  <si>
    <t>Own funds from the financial statements that should not be represented by the reconciliation reserve and do not meet the criteria to be classified as Solvency II own funds</t>
  </si>
  <si>
    <t>Środki własne ze sprawozdania finansowego, które nie powinny być reprezentowane przez rezerwę uzgodnieniową i nie spełniają kryteriów klasyfikacji do ŚW na mocy WII</t>
  </si>
  <si>
    <t>Nieopłacony kapitał założycielski, wkłady członków lub równoważna pozycja BOF w przypadku TUW, do których opłacenia nie wezwano, płatne na żądanie</t>
  </si>
  <si>
    <t>Inne uzupełniające środki własne</t>
  </si>
  <si>
    <t>Dostępne i dopuszczone środki własne</t>
  </si>
  <si>
    <t>Dostępne środki własne na pokrycie wymogu SCR - razem</t>
  </si>
  <si>
    <t>Dostępne środki własne na pokrycie wymogu MCR - razem</t>
  </si>
  <si>
    <t>Przewidywane dywidendy i wypłaty z zysku</t>
  </si>
  <si>
    <t>Pozostałe pozycje BOF</t>
  </si>
  <si>
    <t>Dostosowanie z tytułu ograniczonych pozycji środków własnych w odniesieniu do funduszy wyodrębnionych</t>
  </si>
  <si>
    <t>Przewidywane zyski uwzględnione w przyszłych składkach (EPIFP) - ubezpieczenia na życie</t>
  </si>
  <si>
    <t xml:space="preserve">Expected profits included in future premiums (EPIFP) </t>
  </si>
  <si>
    <t xml:space="preserve">Przewidywane zyski uwzględnione w przyszłych składkach (EPIFP) </t>
  </si>
  <si>
    <t>Przewidywane zyski uwzględnione w przyszłych składkach (EPIFP) - ubezpieczenia inne niż na życie</t>
  </si>
  <si>
    <t>EPIFP razem</t>
  </si>
  <si>
    <t>Dla ułatwienia nawigacji każdy moduł/podmoduł/(pod)podmoduł itp. na schemacie formuły standardowej SCR wyposażony jest w linki odsyłające użytkownika do odpowiedniego rodzaju ryzyka.</t>
  </si>
  <si>
    <t>Struktura wymogu SCR</t>
  </si>
  <si>
    <t>SCR structure</t>
  </si>
  <si>
    <t>SCR - ryzyko rynkowe</t>
  </si>
  <si>
    <t>SCR-Market</t>
  </si>
  <si>
    <t>SCR - Market risk</t>
  </si>
  <si>
    <t>Initial absolute values before shock</t>
  </si>
  <si>
    <t>Początkowe wartości bezwzględne przed szokiem</t>
  </si>
  <si>
    <t>Absolute values after shock</t>
  </si>
  <si>
    <t>Wartości bezwględne po szoku</t>
  </si>
  <si>
    <t>Net asset value</t>
  </si>
  <si>
    <t>Liabilities (after the loss absorbing capacity of TP)</t>
  </si>
  <si>
    <t>Zobowiązania 
(z uwzględnieniem zdolności RTU do pokrywania strat)</t>
  </si>
  <si>
    <t>Aktywa netto
(z uwzględnieniem zdolności RTU do pokrywania strat)</t>
  </si>
  <si>
    <t>Net asset value (after the loss absorbing capacity of TP)</t>
  </si>
  <si>
    <t>Net solvency capital requirement</t>
  </si>
  <si>
    <t>Wymóg kapitałowy netto</t>
  </si>
  <si>
    <t>Zobowiązania (z wyłączeniem zdolności RTU do pokrywania strat)</t>
  </si>
  <si>
    <t>Liabilities (before the loss-absorbing capacity of TP)</t>
  </si>
  <si>
    <t>Aktywa netto
(z wyłączeniem zdolności RTU do pokrywania strat)</t>
  </si>
  <si>
    <t>Net asset value (before the loss absorbing capacity of TP)</t>
  </si>
  <si>
    <t xml:space="preserve">Gross solvency capital requirement </t>
  </si>
  <si>
    <t>Wymóg kapitałowy brutto</t>
  </si>
  <si>
    <t>Typ 1 akcji</t>
  </si>
  <si>
    <t>Type 1 equities</t>
  </si>
  <si>
    <t>Typ 2 akcji</t>
  </si>
  <si>
    <t>Type 2 equities</t>
  </si>
  <si>
    <t>Sekurytyzacja</t>
  </si>
  <si>
    <t>Securitisation</t>
  </si>
  <si>
    <t>Parametry</t>
  </si>
  <si>
    <t>Ryzyko rynkowe - górny szok</t>
  </si>
  <si>
    <t>Ryzyko rynkowe - dolny szok</t>
  </si>
  <si>
    <t>SCR-CDR</t>
  </si>
  <si>
    <t>Czy zastosowano uproszczenie?</t>
  </si>
  <si>
    <t>SCR - ryzyko niewykonania zobowiązania przez kontrahenta</t>
  </si>
  <si>
    <t>SCR - counterparty default risk</t>
  </si>
  <si>
    <t xml:space="preserve">Nazwy 10 największych ekspozycji </t>
  </si>
  <si>
    <t>Należności od pośredników wymagalnych od ponad 3 miesiący</t>
  </si>
  <si>
    <t>Pozostałe ekspozycje typu 2 inne niż należności od pośredników wymagalne od ponad 3 miesiący</t>
  </si>
  <si>
    <t>SCR - ryzyko ubezpieczeniowe w ubezpieczeniach na życie</t>
  </si>
  <si>
    <t>SCR-UL</t>
  </si>
  <si>
    <t>SCR - Life underwriting risk</t>
  </si>
  <si>
    <t>Index</t>
  </si>
  <si>
    <t xml:space="preserve">Simplifications - mortality risk </t>
  </si>
  <si>
    <t xml:space="preserve">Simplifications? </t>
  </si>
  <si>
    <t>Simplifications - longevity risk</t>
  </si>
  <si>
    <t>Simplifications - disability-morbidity risk</t>
  </si>
  <si>
    <t>Simplifications - lapse risk</t>
  </si>
  <si>
    <t xml:space="preserve">Simplifications - life expense risk </t>
  </si>
  <si>
    <t>Simplifications - life catastrophe risk</t>
  </si>
  <si>
    <t>Shock used</t>
  </si>
  <si>
    <t>Suma wymogów kapitałowych dla ryzyka ubez. w ubezpieczeniach na życie</t>
  </si>
  <si>
    <t>Wymóg kapitałowy dla ryzyka ubez. w ubezpieczeniach na życie</t>
  </si>
  <si>
    <t>Ryzyko ubezpieczeniowe w ubezpieczeniach na życie</t>
  </si>
  <si>
    <t>SCR - ryzyko katastroficzne</t>
  </si>
  <si>
    <t>SCR-Cat</t>
  </si>
  <si>
    <t>SCR - Catastrophe risk</t>
  </si>
  <si>
    <t>Ryzyko katastroficzne z ubezpieczeń innych niż na życie</t>
  </si>
  <si>
    <t>SCR brutto
(bez uwzględnienia technik ograniczania ryzyka)</t>
  </si>
  <si>
    <t>SCR gross</t>
  </si>
  <si>
    <t>SCR netto
(z uwzględnieniem technik ograniczania ryzyka)</t>
  </si>
  <si>
    <t>SCR net</t>
  </si>
  <si>
    <t>Ryzyko katastroficzne dla reasekuracji nieproporcjonalnej</t>
  </si>
  <si>
    <t>SCR - ryzyko operacyjne</t>
  </si>
  <si>
    <t>SCR - operational risk</t>
  </si>
  <si>
    <t>SCR-Op</t>
  </si>
  <si>
    <t>RTU brutto w ubezpieczeniach związanych z ubezpieczeniowym funduszem kapitałowym (z wyłączeniem marginesu ryzyka)</t>
  </si>
  <si>
    <t>RTU brutto w ubezpieczeniach na życie (z wyłączeniem marginesu ryzyka)</t>
  </si>
  <si>
    <t>RTU brutto w ubezpieczeniach innych niż ubezpieczenia na życie (z wyłączeniem marginesu ryzyka)</t>
  </si>
  <si>
    <t xml:space="preserve">Wymóg kapitałowy z tytułu ryzyka operacyjnego w oparciu o RTU </t>
  </si>
  <si>
    <t xml:space="preserve">Składka zarobiona brutto w ubezpieczeniach na życie (poprzednie 12 miesięcy) </t>
  </si>
  <si>
    <t>Składka zarobiona brutto w ubezpieczeniach związanych z ubezpieczeniowym funduszem kapitałowym (poprzednie 12 miesięcy)</t>
  </si>
  <si>
    <t xml:space="preserve">Składka zarobiona brutto w ubezpieczeniach innych niż ubezpieczenia na życie (poprzednie 12 miesięcy) </t>
  </si>
  <si>
    <t>Składka zarobiona brutto w ubezpieczeniach na życie (12 miesięcy poprzedzających poprzednie 12 miesięcy)</t>
  </si>
  <si>
    <t>Składka zarobiona brutto w ubezpieczeniach związanych z ubezpieczeniowym funduszem kapitałowym (12 miesięcy poprzedzających poprzednie 12 miesięcy)</t>
  </si>
  <si>
    <t>Składka zarobiona brutto w ubezpieczeniach innych niż ubezpieczenia na życie (12 miesięcy poprzedzających poprzednie 12 miesięcy)</t>
  </si>
  <si>
    <t xml:space="preserve">Wymóg kapitałowy z tytułu ryzyka operacyjnego w oparciu o składkę zarobioną </t>
  </si>
  <si>
    <t>Wymóg kapitałowy z tytułu narzutu na ryzyko operacyjne przed ograniczeniem z góry</t>
  </si>
  <si>
    <t>Wymóg kapitałowy z tytułu narzutu na ryzyko operacyjne po ograniczeniu z góry</t>
  </si>
  <si>
    <t>Ryzyko operacyjne</t>
  </si>
  <si>
    <t>RTU 1</t>
  </si>
  <si>
    <t>RTU 2</t>
  </si>
  <si>
    <t>SZ1</t>
  </si>
  <si>
    <t>SZ2</t>
  </si>
  <si>
    <t>SZ3</t>
  </si>
  <si>
    <t>SCR - ryzyko ubezpieczeniowe w ubezpieczeniach innych niż na życie</t>
  </si>
  <si>
    <t>SCR - non-life underwriting risk</t>
  </si>
  <si>
    <t>SCR-UNL</t>
  </si>
  <si>
    <t>Standard Deviation</t>
  </si>
  <si>
    <t>Odchylenie standardowe</t>
  </si>
  <si>
    <t>Adjustment factor for non-proportional reinsurance</t>
  </si>
  <si>
    <t>Vprem</t>
  </si>
  <si>
    <t>Vres</t>
  </si>
  <si>
    <t>V</t>
  </si>
  <si>
    <t>Standard Deviation for the premium and reserve risk</t>
  </si>
  <si>
    <t>Ryzyko składki i rezerw</t>
  </si>
  <si>
    <t>Premium and reservere risk</t>
  </si>
  <si>
    <t>Total Volume measure</t>
  </si>
  <si>
    <t>Miara ryzyka - razem</t>
  </si>
  <si>
    <t>Total  capital requirement for Non-life premium and reserve risk</t>
  </si>
  <si>
    <t>Wymóg kapitałowy dla ryzyka składki i rezerw</t>
  </si>
  <si>
    <t>Capital Requirement</t>
  </si>
  <si>
    <t xml:space="preserve">Wymóg kapitałowy dla ryzyka związanego z rezygnacjami z umów </t>
  </si>
  <si>
    <t>Non-life lapse risk</t>
  </si>
  <si>
    <t>Wymóg kapitałowy dla ryzyka katastroficznego</t>
  </si>
  <si>
    <t>Non-life catastrophe risk</t>
  </si>
  <si>
    <t>Total non-life underwriting risk</t>
  </si>
  <si>
    <t>Macierz dla ryzyka składki i rezerw</t>
  </si>
  <si>
    <t>Standard Deviation for the premium risk</t>
  </si>
  <si>
    <t>Macierz dla ryzyka ubezpieczeniowego w ubezpieczeniach innych niż na życie</t>
  </si>
  <si>
    <t>SCR - ryzyko ubezpieczeniowe w ubezpieczeniach zdrowotnych</t>
  </si>
  <si>
    <t>SCR - Health underwriting risk</t>
  </si>
  <si>
    <t>SCR-UH</t>
  </si>
  <si>
    <t>Ubezpieczenia pokrycia kosztów świadczeń medycznych i reasekuracja proporcjonalna</t>
  </si>
  <si>
    <t>Ubezpieczenia na wypadek utraty dochodów i reasekuracja proporcjonalna</t>
  </si>
  <si>
    <t>Ubezpieczenia pracownicze i reasekuracja proporcjonalna</t>
  </si>
  <si>
    <t>Wymóg kapitałowy dla ryzyka ubezpieczeń zdrowotnych o charakterze ubezpieczeń innych niż na życie</t>
  </si>
  <si>
    <t>Gross solvency capital requirement</t>
  </si>
  <si>
    <t>Ryzyko ubezpieczeniowe w ubezpieczeniach zdrowotnych</t>
  </si>
  <si>
    <t>Alfa</t>
  </si>
  <si>
    <t>Beta</t>
  </si>
  <si>
    <t>SCR - Kapitałowy wymóg wypłacalności</t>
  </si>
  <si>
    <t>Odchylenie standardowe dla ryzyka składki i rezerw w ubezpieczeniach zdrowotnych</t>
  </si>
  <si>
    <t>SCR - kapitałowy wymóg wypłacalności</t>
  </si>
  <si>
    <t>SCR - Solvency capital requirement</t>
  </si>
  <si>
    <t>Wymóg kapitałowy netto 
(z uwzględnieniem zdolności RTU do pokrywania strat)</t>
  </si>
  <si>
    <t>Wymóg kapitałowy brutto 
(z wyłączeniem zdolności RTU do pokrywania strat)</t>
  </si>
  <si>
    <t>Ryzyko rynkowe</t>
  </si>
  <si>
    <t>Ryzyko w ubezpieczeniach na życie</t>
  </si>
  <si>
    <t>Ryzyko w ubezpieczeniach zdrowotnych</t>
  </si>
  <si>
    <t>Market risk</t>
  </si>
  <si>
    <t>Ryzyko w ubezpieczeniach innych niż na życie</t>
  </si>
  <si>
    <t>Counterparty default risk</t>
  </si>
  <si>
    <t>Life underwriting risk</t>
  </si>
  <si>
    <t>Health underwriting risk</t>
  </si>
  <si>
    <t>Non-life underwriting risk</t>
  </si>
  <si>
    <t>Ryzyko wartości niematerialnych i prawnych</t>
  </si>
  <si>
    <t>Intangible asset risk</t>
  </si>
  <si>
    <t>Podstawowy kapitałowy wymóg wypłacalności (BSCR)</t>
  </si>
  <si>
    <t>Basic solvency capital requirement</t>
  </si>
  <si>
    <t>Operational risk</t>
  </si>
  <si>
    <t xml:space="preserve">Korekta z tytułu zdolności RTU i podatków odroczonych do pokrywania strat </t>
  </si>
  <si>
    <t>Adjustment for loss-absorbing capacity of TP and deferred taxes</t>
  </si>
  <si>
    <t>Suma wymogów kapitałowych dla ryzyka ubezpieczeniowego w ubezpieczeniach innych niż na życie</t>
  </si>
  <si>
    <t>Wymóg kapitałowy dla ryzyka ubezpieczeniowego w ubezpieczeniach innych niż na życie</t>
  </si>
  <si>
    <t>MCR - Minimalny wymóg kapitałowy</t>
  </si>
  <si>
    <t xml:space="preserve">MCR - Minimalny wymóg kapitałowy </t>
  </si>
  <si>
    <t>Liniowy MCR dla zobowiązań ubezpieczeniowych i reasekuracyjnych z tyt. ubezpieczeń innych niż na życie</t>
  </si>
  <si>
    <t>Zobowiązania dla świadczeń związanych z wartością indeksu i z UFK</t>
  </si>
  <si>
    <t xml:space="preserve">Minimalny wymóg kapitałowy </t>
  </si>
  <si>
    <t>Macierz dla ryzyka ubezpieczeniowego w ubezpieczeniach zdrowotnych</t>
  </si>
  <si>
    <t>SCR Final Calculation</t>
  </si>
  <si>
    <t>SCR calculated with SF on the non-modeled scope</t>
  </si>
  <si>
    <t>risks/risk factors/business units/lines of business/other - please fill in according to the structure of the model</t>
  </si>
  <si>
    <t xml:space="preserve">SCR Final Calculation ( to level 1 aggregation) </t>
  </si>
  <si>
    <t>Name 1</t>
  </si>
  <si>
    <t>Name 2</t>
  </si>
  <si>
    <t>Name 3</t>
  </si>
  <si>
    <t>Name 4</t>
  </si>
  <si>
    <t>Name 5</t>
  </si>
  <si>
    <t>Name 6</t>
  </si>
  <si>
    <t>Name 7</t>
  </si>
  <si>
    <t>Name 8</t>
  </si>
  <si>
    <t>Name 9</t>
  </si>
  <si>
    <t xml:space="preserve">SCR Final Calculation ( to level 2 aggregation) </t>
  </si>
  <si>
    <t>SCR wyznaczany modelem wewnętrznym (fakultatywnie)</t>
  </si>
  <si>
    <t>Model wewn</t>
  </si>
  <si>
    <t>SCR - internal model (optionally)</t>
  </si>
  <si>
    <t>Model_wewn</t>
  </si>
  <si>
    <t xml:space="preserve">Zakłady ubezpieczeń/reasekuracji, które planują w systemie Wypłacalność II stosowanie modelu wewnętrznego (pełnego albo częściowego) do wyznaczania wymogu SCR są proszone (na zasadzie dobrowolności) o przekazanie informacji dot. wartości uzyskanych za pomocą modelu dla każdego rodzaju ryzyka/lini biznesu/jednostki biznesu/itp. pokrytych przez model. </t>
  </si>
  <si>
    <t>Ostateczna wartość SCR</t>
  </si>
  <si>
    <t>SCR wyznaczony formułą standardową (niemodelowana część)</t>
  </si>
  <si>
    <t>SCR wyznaczony modelem wewnętrznym (modelowana część)</t>
  </si>
  <si>
    <t>SCR calculated with internal model (modeled scope)</t>
  </si>
  <si>
    <t>Overall SCR</t>
  </si>
  <si>
    <t>Wartość SCR</t>
  </si>
  <si>
    <t>ryzyka/czynniki ryzyka/jednostki biznesu/linie biznesu/inne - proszę wypełnić zgodnie ze strukturą modelu</t>
  </si>
  <si>
    <t>Ostateczna wartość SCR - 1. poziom agregacji</t>
  </si>
  <si>
    <t>Nazwa 1</t>
  </si>
  <si>
    <t>Nazwa 2</t>
  </si>
  <si>
    <t>Nazwa 3</t>
  </si>
  <si>
    <t>Nazwa 4</t>
  </si>
  <si>
    <t>Nazwa 5</t>
  </si>
  <si>
    <t>Nazwa 6</t>
  </si>
  <si>
    <t>Nazwa 7</t>
  </si>
  <si>
    <t>Nazwa 8</t>
  </si>
  <si>
    <t>Nazwa 9</t>
  </si>
  <si>
    <t>Proszę dodać tabelę, jeżeli potrzeba.</t>
  </si>
  <si>
    <t>Ostateczna wartość SCR - 2. poziom agregacji</t>
  </si>
  <si>
    <r>
      <rPr>
        <b/>
        <sz val="10"/>
        <rFont val="Arial"/>
        <family val="2"/>
        <charset val="238"/>
      </rPr>
      <t>Uwaga: D</t>
    </r>
    <r>
      <rPr>
        <sz val="10"/>
        <rFont val="Arial"/>
        <family val="2"/>
        <charset val="238"/>
      </rPr>
      <t xml:space="preserve">la ryzyka składki możliwe są trzy opcje obliczania parametrów specyficznych (wybór w pierwszej kolumnie): </t>
    </r>
  </si>
  <si>
    <t>Opcja 1) odchylenie standardowe obliczane na bazie składek netto</t>
  </si>
  <si>
    <t>Opcja 2) odchylenie standardowe obliczane na bazie składek brutto, wówczas współczynnik korygujący (NPR) dla reasekuracji nieproporcjonalnej nie może być parametrem specyficznym</t>
  </si>
  <si>
    <t>Opcja 3) zastosowanie parametrów specyficznych dla NPR, wówczas odchylenie standardowe nie może być parametrem specyficznym.</t>
  </si>
  <si>
    <t>Wypełnianie arkusza należy rozpocząć od wyboru jednej z trzech powyższych opcji dla każdej linii biznesu; wybór zaznacza się w pierwszej kolumnie.</t>
  </si>
  <si>
    <t>Dla opcji 1 i 2 wymagane jest wypełnienie kolumny 3 i 4, dla opcji 3 wymagane jest wypełnienie kolumny 8.</t>
  </si>
  <si>
    <t>USP - parametry specyficzne zakładu</t>
  </si>
  <si>
    <t>SCR - undertaking specific parameters</t>
  </si>
  <si>
    <t>SCR - parametry specyficzne zakładu</t>
  </si>
  <si>
    <t>Opcja 3</t>
  </si>
  <si>
    <t>Opcja 2</t>
  </si>
  <si>
    <t>Opcja 1</t>
  </si>
  <si>
    <t>USP - długość szeregu</t>
  </si>
  <si>
    <t>&lt;5</t>
  </si>
  <si>
    <t>&gt;15</t>
  </si>
  <si>
    <t>Zdrowie</t>
  </si>
  <si>
    <t>Inne niż na życie</t>
  </si>
  <si>
    <t>&gt;10</t>
  </si>
  <si>
    <t>Arkusz pomocniczy obliczania wymogu kapitałowego dla ekspozycji typu 1 w module niewykonania zobowiązania przez kontrahenta</t>
  </si>
  <si>
    <t>Wymóg kapitałowy dla ekspozycji typu 1</t>
  </si>
  <si>
    <t>sigma</t>
  </si>
  <si>
    <t>V_inter</t>
  </si>
  <si>
    <t>V_intra</t>
  </si>
  <si>
    <t>Lp</t>
  </si>
  <si>
    <t>Nazwa konrahenta</t>
  </si>
  <si>
    <t>Kwota należna/Wartość pożyczki</t>
  </si>
  <si>
    <t>Rating   /Wsp.wypł</t>
  </si>
  <si>
    <t>PD</t>
  </si>
  <si>
    <t>Rodzaj kontraktu</t>
  </si>
  <si>
    <t>Instrument pochodny?</t>
  </si>
  <si>
    <t>Efekt ograniczania ryzyka RM/komunikat</t>
  </si>
  <si>
    <t>Współczynnik F dla pożyczek hipotecznych/komunikat</t>
  </si>
  <si>
    <t>Współczynnik F dla umów ograniczania ryzyka</t>
  </si>
  <si>
    <t>Skorygowana o ryzyko wartość zabezpieczenia</t>
  </si>
  <si>
    <t>Współczynnik straty</t>
  </si>
  <si>
    <t>LGD dla umów ograniczania ryzyka i pożyczek hipotecznych</t>
  </si>
  <si>
    <t xml:space="preserve">LGD dla pozostałych umów </t>
  </si>
  <si>
    <t>LGD^2</t>
  </si>
  <si>
    <t>TLGD</t>
  </si>
  <si>
    <t>Współczynnik V_intra</t>
  </si>
  <si>
    <t>Współczynniki V_inter</t>
  </si>
  <si>
    <t xml:space="preserve">AAA </t>
  </si>
  <si>
    <t>AAA</t>
  </si>
  <si>
    <t>AA /&gt;=196%</t>
  </si>
  <si>
    <t>A/=175%</t>
  </si>
  <si>
    <t xml:space="preserve"> --/150%</t>
  </si>
  <si>
    <t xml:space="preserve"> --/125%</t>
  </si>
  <si>
    <t>BBB/122%</t>
  </si>
  <si>
    <t xml:space="preserve"> --/100%</t>
  </si>
  <si>
    <t>BB/95%</t>
  </si>
  <si>
    <t>B lub niższy/&lt;=75%</t>
  </si>
  <si>
    <t>tak</t>
  </si>
  <si>
    <t>umowa ograniczania ryzyka</t>
  </si>
  <si>
    <t>nie</t>
  </si>
  <si>
    <t>pożyczka hipoteczna</t>
  </si>
  <si>
    <t>pozostałe</t>
  </si>
  <si>
    <t>…</t>
  </si>
  <si>
    <t>Uproszczenie polega na braku liniowej interpolacji dla wartości PD przy korzystaniu ze współczynnika wypłacalności.</t>
  </si>
  <si>
    <r>
      <rPr>
        <sz val="10"/>
        <color theme="0"/>
        <rFont val="Calibri"/>
        <family val="2"/>
        <charset val="238"/>
      </rPr>
      <t>∑</t>
    </r>
    <r>
      <rPr>
        <sz val="10"/>
        <color theme="0"/>
        <rFont val="Arial"/>
        <family val="2"/>
        <charset val="238"/>
      </rPr>
      <t>LGD^2</t>
    </r>
  </si>
  <si>
    <t>CDR_pomoc</t>
  </si>
  <si>
    <r>
      <t xml:space="preserve">Kwesionariusz ilościowy wyposażony jest w </t>
    </r>
    <r>
      <rPr>
        <b/>
        <sz val="9"/>
        <color theme="1" tint="0.249977111117893"/>
        <rFont val="Calibri"/>
        <family val="2"/>
        <charset val="238"/>
      </rPr>
      <t>Indeks</t>
    </r>
    <r>
      <rPr>
        <sz val="9"/>
        <color theme="1" tint="0.249977111117893"/>
        <rFont val="Calibri"/>
        <family val="2"/>
      </rPr>
      <t xml:space="preserve"> z linkami oraz opisem poszczególnych zakładek kwestionariusza. Dla ułatwienia nawigacji każda zakładka kwestionariusza wyposażona jest w linki odsyłające do Indeksu.</t>
    </r>
  </si>
  <si>
    <r>
      <t xml:space="preserve">Dla potrzeb wyznaczenia wymogu kapitałowego dla poszczególnych rodzajów ryzyka katastroficznego można skorzystać z kwestionariusza pomocniczego opracowanego na potrzeby wytycznych przygotowawczych EIOPA. Kwestionariusz pomocniczy znajduje się na stronie internetowej UKNF w zakładce: </t>
    </r>
    <r>
      <rPr>
        <b/>
        <i/>
        <sz val="9"/>
        <color theme="1" tint="0.249977111117893"/>
        <rFont val="Calibri"/>
        <family val="2"/>
        <charset val="238"/>
      </rPr>
      <t xml:space="preserve">Projekt Wypłacalność II/Badanie ilościowe 2014 </t>
    </r>
    <r>
      <rPr>
        <sz val="9"/>
        <color theme="1" tint="0.249977111117893"/>
        <rFont val="Calibri"/>
        <family val="2"/>
        <charset val="238"/>
      </rPr>
      <t>oraz na stronie internetowej EIOPA</t>
    </r>
    <r>
      <rPr>
        <b/>
        <i/>
        <sz val="9"/>
        <color theme="1" tint="0.249977111117893"/>
        <rFont val="Calibri"/>
        <family val="2"/>
        <charset val="238"/>
      </rPr>
      <t xml:space="preserve"> https://eiopa.europa.eu/publications/technical-specifications/index.html.</t>
    </r>
    <r>
      <rPr>
        <sz val="9"/>
        <color theme="1" tint="0.249977111117893"/>
        <rFont val="Calibri"/>
        <family val="2"/>
      </rPr>
      <t xml:space="preserve"> Kwestionariusz pomocniczy nie jest obowiązkowy, wobec czego nie wymaga się, aby był on przesyłany do UKNF wraz z wynikami badania.</t>
    </r>
  </si>
  <si>
    <r>
      <t xml:space="preserve">Struktura terminowa stopy procentowej wolnej od ryzyka dla poszczególnych walut znajduje się na stronie internetowej UKNF w zakładce: </t>
    </r>
    <r>
      <rPr>
        <i/>
        <sz val="9"/>
        <color theme="1" tint="0.249977111117893"/>
        <rFont val="Calibri"/>
        <family val="2"/>
        <charset val="238"/>
      </rPr>
      <t>Projekt Wypłacalność II/Badanie ilościowe 2014</t>
    </r>
    <r>
      <rPr>
        <sz val="9"/>
        <color theme="1" tint="0.249977111117893"/>
        <rFont val="Calibri"/>
        <family val="2"/>
      </rPr>
      <t>.</t>
    </r>
  </si>
  <si>
    <t xml:space="preserve">Zakładka "Walidacja", służy weryfikacji poprawności wybranych wartości w kwestionariuszu ilościowym oraz wyświetla informacje o ewentualnych korektach/uzupełnieniach. </t>
  </si>
  <si>
    <t>Arkusz "Model_wewn" wypełniają fakultatywnie zakłady ubezpieczeń/reasekuracji, które planują w przyszłym systemie Wypłacalność II wyznaczać SCR pełnym(częściowym) modelem wewnętrznym.</t>
  </si>
  <si>
    <t>1- TAK, 0 - NIE</t>
  </si>
  <si>
    <t>1 - odpowiedź, 0 - nie ma</t>
  </si>
  <si>
    <t>Czy wartość RTU z bilansu równa się wartościom z zakładek Cover NonLife i Cover-Life?</t>
  </si>
  <si>
    <t>Zakładka bilans</t>
  </si>
  <si>
    <t>Czy wartość kwot należnych z umów reasekuracji z bilansu równa się wartościom z zakładek Cover NonLife i Cover-Life?</t>
  </si>
  <si>
    <t>Zakładka OF</t>
  </si>
  <si>
    <t>Czy wykazano nadwyżkę środków?</t>
  </si>
  <si>
    <t>AMCR</t>
  </si>
  <si>
    <t xml:space="preserve">Kurs NBP na 31.10.2013 </t>
  </si>
  <si>
    <t>Re</t>
  </si>
  <si>
    <t>NL</t>
  </si>
  <si>
    <t>L</t>
  </si>
  <si>
    <t>NL z 10-15</t>
  </si>
  <si>
    <t>Zakładka SCR-Market</t>
  </si>
  <si>
    <t>Czy SCR dla stopy procentowej netto jest większy niż brutto?</t>
  </si>
  <si>
    <t>Czy SCR dla ryzyka cen akcji netto jest większy niż brutto?</t>
  </si>
  <si>
    <t>Czy SCR dla ryzyka cen nieruchomości netto jest większy niż brutto?</t>
  </si>
  <si>
    <t>Czy SCR dla ryzyka spreadu kredytowego netto jest większy niż brutto?</t>
  </si>
  <si>
    <t>Czy SCR dla ryzyka koncentracji aktywów netto jest większy niż brutto?</t>
  </si>
  <si>
    <t>Czy SCR dla ryzyka walutowego netto jest większy niż brutto?</t>
  </si>
  <si>
    <t>Zakładka SCR-UL</t>
  </si>
  <si>
    <t>Czy SCR dla ryzyka śmiertelności netto jest większy niż brutto?</t>
  </si>
  <si>
    <t>Czy SCR dla ryzyka długowieczności netto jest większy niż brutto?</t>
  </si>
  <si>
    <t>Czy SCR dla ryzyka niepełnosprawności-zachorowalności netto jest większy niż brutto?</t>
  </si>
  <si>
    <t>Czy SCR dla ryzyka związanego z wysokością ponoszonych kosztów netto jest większy niż brutto?</t>
  </si>
  <si>
    <t>Czy SCR dla ryzyka związanego z rewizją wysokości rent netto jest większy niż brutto?</t>
  </si>
  <si>
    <t>Czy SCR dla ryzyka rezygnacji z umów netto jest większy niż brutto?</t>
  </si>
  <si>
    <t>Czy SCR dla ryzyka katastroficznego netto jest większy niż brutto?</t>
  </si>
  <si>
    <t>Zakładka SCR-UH</t>
  </si>
  <si>
    <t>Life</t>
  </si>
  <si>
    <t>Health</t>
  </si>
  <si>
    <t>Czy zakłady nadpisały wartość brutto dla ryzyka health, jeśli nie mają FDB?</t>
  </si>
  <si>
    <t>Czy zakłady mają różne wartości brutto i netto dla ryzyka health, jeśli mają FDB?</t>
  </si>
  <si>
    <t>1. Dla wszystkich segmentów domyślny współczynnik dywersyfikacji geograficznej równa się 1. Zakład może jednak obliczyć współczynnik zgodnie ze Specyfikacją Techniczną i wpisać go w odpowiednią komórkę w obszarze H9:H20.</t>
  </si>
  <si>
    <t>2. Dla każdego segmentu: odchylenie standardowe ryzyka składki, współczynnik korygujący dla reasekuracji nieproporcjonalnej (nie może być zastąpiony jednocześnie z odchyleniem standardowym
w tym samym segmencie), odchylenie standardowe ryzyka rezerw mogą zostać zastąpione przez parametry specyfikczne (USP) i wpisane w odpowiednią komórkę w obszarze C9:E20.</t>
  </si>
  <si>
    <t>1. Dla wszystkich segmentów domyślny współczynnik dywersyfikacji geograficznej równa się 1. Zakład może jednak obliczyć współczynnik zgodnie ze Specyfikacją Techniczną i wpisać go w odpowiednią komórkę w obszarze I49:I52.</t>
  </si>
  <si>
    <t>2. Dla każdego segmentu: odchylenie standardowe ryzyka składki, współczynnik korygujący dla reasekuracji nieproporcjonalnej (nie może być zastąpiony jednocześnie z odchyleniem standardowym
w tym samym segmencie), odchylenie standardowe ryzyka rezerw mogą zostać zastąpione przez parametry specyfikczne (USP) i wpisane w odpowiednią komórkę w obszarze D49:F52.</t>
  </si>
  <si>
    <t>Dla potrzeb wyznaczenia wymogu kapitałowego dla ryzyka niewykonania zobowiązania przez kontrahenta można skorzystać z zakładki pomocniczej. Zakładka pomocnicza nie jest obowiązkowa, wobec czego nie wymaga się, aby była ona przesyłana do UKNF wraz z wynikami badania.</t>
  </si>
  <si>
    <t xml:space="preserve">Inne niewymienione powyżej pozycje zatwierdzone przez organ nadzoru jako BOF </t>
  </si>
  <si>
    <t>Ekspozycja 1</t>
  </si>
  <si>
    <t>Ekspozycja 2</t>
  </si>
  <si>
    <t>Ekspozycja 3</t>
  </si>
  <si>
    <t>Ekspozycja 4</t>
  </si>
  <si>
    <t>Ekspozycja 5</t>
  </si>
  <si>
    <t>Ekspozycja 6</t>
  </si>
  <si>
    <t>Ekspozycja 7</t>
  </si>
  <si>
    <t>Ekspozycja 8</t>
  </si>
  <si>
    <t>Ekspozycja 9</t>
  </si>
  <si>
    <t>Ekspozycja 10</t>
  </si>
  <si>
    <t>Ograniczenie wynikające z wartości BSCR</t>
  </si>
  <si>
    <t>Najlepsze oszacowanie - rezerwa składki (brutto)</t>
  </si>
  <si>
    <t>Najlepsze oszacowanie - rezerwa szkodowa (brutto)</t>
  </si>
  <si>
    <t>Wartości RTU oraz kwot należnych są pobierane z zakładek "Cover-NonLife" oraz "Cover-Life". Jeżeli zdecydują się Państwo na niekorzystanie z formuł, wówczas ww. wartości w bilansie można nadpisać.</t>
  </si>
  <si>
    <t>Wartości rezerw techniczno-ubezpieczeniowych oraz kwot należnych z umów reasekuracji w zakładce "Bilans" są pobierane z zakładek "Cover-NonLife" oraz "Cover-Life". Jeżeli zdecydują się Państwo na niekorzystanie z formuł, wówczas ww. wartości w bilansie można nadpisać.</t>
  </si>
  <si>
    <t xml:space="preserve">W celu zbadania wpływu regulacji zawartych w akcie delegownym dot. wyznaczania miary ryzyka w ryzyku składki i rezerw na wymóg kapitałowy SCR z tytułu ww. ryzyka zakłady ubezpieczeń/reasekuracji proszone są o podanie dwóch wartości:
1. oczekiwanej obecnej wartości przyszłych składek zarobionych (na udziale własnym) z tytułu przyszłych umów, które zaczną obowiązywać w ciągu kolejnych 12 m-cy, wyłączając składki zarobione z tytułu tych umów w okresie kolejnych 12 m-cy (licząc od dnia, na który wyznaczany jest wymóg SCR)
2. oczekiwanej obecnej wartości przyszłych składek zarobionych (na udziale własnym) z tytułu przyszłych umów), które zaczną obowiązywać w ciągu kolejnych 12 m-cy, wyłączając składki zarobione z tytułu tych umów w okresie kolejnych 12 m-cy (licząc od dnia obowiązywania umowy).
</t>
  </si>
  <si>
    <t>Oczekiwana obecna wartość przyszłych składek zarobionych (na udziale własnym) z tytułu przyszłych umów, które zaczną obowiązywać w ciągu kolejnych 12 m-cy, wyłączając składki zarobione z tytułu tych umów w okresie kolejnych 12 m-cy (licząc od dnia obowiązywania umowy)</t>
  </si>
  <si>
    <t>Oczekiwana obecna wartość przyszłych składek zarobionych (na udziale własnym) z tytułu przyszłych umów, które zaczną obowiązywać w ciągu kolejnych 12 m-cy, wyłączając składki zarobione z tytułu tych umów w okresie kolejnych 12 m-cy (licząc od dnia, na który wyznaczany jest wymóg SCR)</t>
  </si>
  <si>
    <t>Na jakiej podstawie pomniejszyli Państwo środki własne o przewidywaną dywidendę?</t>
  </si>
  <si>
    <t>Czy jak wypłacono dywidendę napisano dlaczego?</t>
  </si>
  <si>
    <t>1-TAK, 0 -NIE</t>
  </si>
  <si>
    <t xml:space="preserve">Dla pożyczek hipotecznych należy wypełnić kolumnę O, dla umów ograniczania ryzyka kolumny H ew.  I (dla umów reasekuracyjnych)  oraz kolumny K, M, O, dla pozostałych umów kolumnę R.  </t>
  </si>
  <si>
    <t>Komentarz zakładu ubezpieczeń/reasekuracji</t>
  </si>
  <si>
    <t>Czy wpisano wartość zobowiązań narażonych na ryzyko dla ryzyka rynkowego?</t>
  </si>
  <si>
    <t>Czy wpisano wartość aktywów narażonych na ryzyko dla ryzyka rynkowego?</t>
  </si>
  <si>
    <t>Czy wpisano wartość aktywów narażonych na ryzyko dla ryzyka ubezpieczeń na życie?</t>
  </si>
  <si>
    <t>Czy wpisano wartość zobowiązań narażonych na ryzyko dla ryzyka ubezpieczeń na życie?</t>
  </si>
  <si>
    <t>50%*RM_re/RM_fin dla umów ograniczania ryzyka</t>
  </si>
  <si>
    <t>Arkusz SCR-Market</t>
  </si>
  <si>
    <t>Arkusz SCR-CDR</t>
  </si>
  <si>
    <t>Arkusz SCR-UL</t>
  </si>
  <si>
    <t>Arkusz SCR-UNL</t>
  </si>
  <si>
    <t>Arkusz SCR-UH</t>
  </si>
  <si>
    <t>Arkusz SCR-Op</t>
  </si>
  <si>
    <t>Arkusz SCR</t>
  </si>
  <si>
    <t>Arkusz MCR</t>
  </si>
  <si>
    <t>Arkusz SCR-USP</t>
  </si>
  <si>
    <t>Czy wpisano wartość aktywów narażonych na ryzyko dla ryzyka ubezpieczeń zdrowotnych?</t>
  </si>
  <si>
    <t>Czy wpisano wartość zobowiązań narażonych na ryzyko dla ryzyka ubezpieczeń zdrowotnych?</t>
  </si>
  <si>
    <t>Koszty (bez kosztów akwizycji) poniesione w związku z ubezpieczeniami związanymi z ubezpieczeniowym funduszem kapitałowym (poprzednie 12 miesięcy)</t>
  </si>
  <si>
    <t>Expenses (without aquisition costs) incurred in respect of unit linked business (previous 12 months)</t>
  </si>
  <si>
    <t>Koszty (z kosztami akwizycji) poniesione w związku z ubezpieczeniami związanymi z ubezpieczeniowym funduszem kapitałowym (poprzednie 12 miesięcy)</t>
  </si>
  <si>
    <t>Expenses (with aquisition costs) incurred in respect of unit linked business (previous 12 months)</t>
  </si>
  <si>
    <t>W celu zbadania wpływu regulacji zawartych w akcie delegownym dot. kosztów uwzględnianych w wymogu SCR dla ryzyka operacyjnego zakłady ubezpieczeń/reasekuracji proszone są o podanie dwóch wartości:
1. Kosztów (bez kosztów akwizycji) poniesionych w związku z ubezpieczeniami związanymi z ubezpieczeniowym funduszem kapitałowym (poprzednie 12 miesięcy)
2. Kosztów (z kosztami akwizycji) poniesionych w związku z ubezpieczeniami związanymi z ubezpieczeniowym funduszem kapitałowym (poprzednie 12 miesięcy).</t>
  </si>
  <si>
    <t>TP subject to matching adjustment</t>
  </si>
  <si>
    <t>TP subject to volatility adjustment</t>
  </si>
  <si>
    <t xml:space="preserve">Termin zapadalności </t>
  </si>
  <si>
    <t>Bazowa struktura terminowa stopy procentowej wolnej od ryzyka</t>
  </si>
  <si>
    <t>Stopa_procentowa</t>
  </si>
  <si>
    <t>PLN</t>
  </si>
  <si>
    <t>EUR</t>
  </si>
  <si>
    <t>GBP</t>
  </si>
  <si>
    <t>CHF</t>
  </si>
  <si>
    <t>USD</t>
  </si>
  <si>
    <t>Kwestionariusz ilościowy podzielony jest na 20 głównych zakładek (kolor szary), jedną zakładkę z pytaniami jakościowymi (kolor niebieski), jedną zakładkę pomocniczą (kolor różowy) oraz 5 zakładek dodatkowych (kolor biały).</t>
  </si>
  <si>
    <t>W arkuszu "Słownik" można wybrać wersję językową kwestionariusza ilościowego: polską albo angielską.</t>
  </si>
  <si>
    <t>W arkuszu "Stopa_procentowa" znajduje się struktura terminowa bazowej stopy procentowej wolnej od ryzyka.</t>
  </si>
  <si>
    <t>Jeżeli zastosowali Państwo korektę dopasowującą albo korektę z tytułu zmienności, wówczas prosimy o wpisanie odpowiedniej wartości rezerw techniczno-ubezpieczeniowych podlegających ww. mechanizmom w arkuszach Cover-NonLife (M41:M42) oraz Cover-Life (I19:I20).</t>
  </si>
  <si>
    <t>Dyskontowanie NL</t>
  </si>
  <si>
    <t>Dyskontowanie L</t>
  </si>
  <si>
    <t>Czy po nałozeniu dyskonta w CF wartość BE brutto i RTU łącznych jest podobna jak w zakładce CF dla NL?</t>
  </si>
  <si>
    <t>Zakladka CF-NL</t>
  </si>
  <si>
    <t>Czy po nałozeniu dyskonta w CF wartość BE brutto i RTU łącznych jest podobna jak w zakładce CF dla L?</t>
  </si>
  <si>
    <t>Zakladka CF-L</t>
  </si>
  <si>
    <r>
      <t xml:space="preserve">Kwestionariusz ilościowy "UKNF Badanie ilościowe 2014" służy do zbierania danych od zakładów ubezpieczeń/reasekuracji 
w badaniu QIS2014. Wszelkie uwagi do kwestionariusza prosimy przesyłać do 26 września na adres: </t>
    </r>
    <r>
      <rPr>
        <b/>
        <sz val="9"/>
        <color indexed="8"/>
        <rFont val="Calibri"/>
        <family val="2"/>
        <charset val="238"/>
      </rPr>
      <t>qis@knf.gov.pl</t>
    </r>
    <r>
      <rPr>
        <sz val="9"/>
        <color indexed="8"/>
        <rFont val="Calibri"/>
        <family val="2"/>
      </rPr>
      <t>.</t>
    </r>
  </si>
  <si>
    <r>
      <t xml:space="preserve">Spreadsheet "UKNF Quantitative Study 2014" is aimed at collecting data from (re)insurance undertakings which participate in UKNF Quantitative Study 2014. All Participants' questions should be submitted by 26 September by the following e-mail: </t>
    </r>
    <r>
      <rPr>
        <b/>
        <sz val="9"/>
        <color indexed="8"/>
        <rFont val="Calibri"/>
        <family val="2"/>
        <charset val="238"/>
      </rPr>
      <t>qis@knf.gov.pl</t>
    </r>
    <r>
      <rPr>
        <sz val="9"/>
        <color indexed="8"/>
        <rFont val="Calibri"/>
        <family val="2"/>
      </rPr>
      <t>.</t>
    </r>
  </si>
  <si>
    <t>Rezerwy techniczno-ubezpieczeniowe obliczone z uwzględnieniem korekty dopasowującej</t>
  </si>
  <si>
    <t>Rezerwy techniczno-ubezpieczeniowe obliczone z uwzględnieniem korekty z tytułu zmienności</t>
  </si>
  <si>
    <t>Prosimy wskazać, dla jakich produktów zastosowali Państwo korektę dopasowującą.</t>
  </si>
  <si>
    <t xml:space="preserve">Prosimy Państwa o informacje, czy, a jeśli tak, to jakie, zastosowali Państwo okresy przejściowe wynikające z dyrektywy Omnibus II. </t>
  </si>
  <si>
    <t>Czy TUW uzupełnił informację o AOF?</t>
  </si>
  <si>
    <t>Czy zakład uzupełnił informację, jak zamierza spełnić wymogi?</t>
  </si>
  <si>
    <t>0-TAK, 1 - NIE</t>
  </si>
  <si>
    <t>W przypadku zakładów ubezpieczeń/reasekuracji niespełniających wymogów kapitałowych, prosimy o przekazanie informacji o planach danego zakładu dostosowania się do zasad obowiązujących w przyszłym systemie Wypłacalność II w zakresie pokrycia wymogów kapitałowych.</t>
  </si>
  <si>
    <t>W przypadku towarzystw ubezpieczeń wzajemnych, które uwzględniły dopłaty do składek w uzupełniających środkach własnych, prosimy o opisanie sposobu wyznaczania kwoty uzupełniających środków własnych, w tym korekty wynikającej ze statusu kontrahentów i możliwości uzyskania środków (art. 90 ust. 4 dyrektywy Wypłacalność II).</t>
  </si>
  <si>
    <t>Stopa procentowa bez korekty z tytułu zmienności</t>
  </si>
  <si>
    <t>Stopa procentowa z korektą z tytułu zmienności</t>
  </si>
  <si>
    <t xml:space="preserve">W tabeli należy uzupełnić kolumny B-D (uwzględniając informację w kolumnie E), a następnie rodzaj kontraktu w kolumnie G (umowa ograniczania ryzyka, pożyczka hipoteczna, pozostałe umowy). </t>
  </si>
  <si>
    <t>Czy &gt;=60% aktywów kontrahenta  jest objęte umową zabezpieczenia?</t>
  </si>
  <si>
    <t xml:space="preserve">Czy udzał w majątku niewypłacalnego kontrahenta ponad wartośc zabezpieczenia uwzględnia fakt posiadania zabezpieczenia? </t>
  </si>
  <si>
    <t>Arkusz zawiera uproszczony algorytm do obliczania wymogu kapitałowego tylko dla ekspozycji typu 1.</t>
  </si>
  <si>
    <t>W oparciu o czas trwania (typ 1)</t>
  </si>
  <si>
    <t>W oparciu o czas trwania (typ 2)</t>
  </si>
  <si>
    <t>Duration-based (type 1 equities)</t>
  </si>
  <si>
    <t>Duration-based (type 2 equities)</t>
  </si>
  <si>
    <t>Od 1 stycznia 2016 roku w ramach podmodułu ryzyka cen akcji zostaną dodane nowe pozycje sprawozdawcze dotyczące kwalifikowanych akcji infrastrukturalnych.</t>
  </si>
</sst>
</file>

<file path=xl/styles.xml><?xml version="1.0" encoding="utf-8"?>
<styleSheet xmlns="http://schemas.openxmlformats.org/spreadsheetml/2006/main" xmlns:mc="http://schemas.openxmlformats.org/markup-compatibility/2006" xmlns:x14ac="http://schemas.microsoft.com/office/spreadsheetml/2009/9/ac" mc:Ignorable="x14ac">
  <numFmts count="29">
    <numFmt numFmtId="164" formatCode="_-* #,##0.00\ [$€-40C]_-;\-* #,##0.00\ [$€-40C]_-;_-* &quot;-&quot;??\ [$€-40C]_-;_-@_-"/>
    <numFmt numFmtId="165" formatCode="_-* #,##0.00\ _€_-;\-* #,##0.00\ _€_-;_-* &quot;-&quot;??\ _€_-;_-@_-"/>
    <numFmt numFmtId="166" formatCode="_-* #,##0.00\ &quot;€&quot;_-;\-* #,##0.00\ &quot;€&quot;_-;_-* &quot;-&quot;??\ &quot;€&quot;_-;_-@_-"/>
    <numFmt numFmtId="167" formatCode="dd/mm/yyyy\ "/>
    <numFmt numFmtId="168" formatCode="&quot;+ &quot;#,##0.00\ ;&quot;- &quot;#,##0.00\ ;0.00\ "/>
    <numFmt numFmtId="169" formatCode="#,##0\ ;&quot;- &quot;#,##0\ ;0\ "/>
    <numFmt numFmtId="170" formatCode="&quot;+ &quot;#,##0\ ;&quot;- &quot;#,##0\ ;0\ "/>
    <numFmt numFmtId="171" formatCode="_(* #,##0.00_);_(* \(#,##0.00\);_(* &quot;-&quot;??_);_(@_)"/>
    <numFmt numFmtId="172" formatCode="_-* #,##0.00_-;\-* #,##0.00_-;_-* &quot;-&quot;??_-;_-@_-"/>
    <numFmt numFmtId="173" formatCode="_-[$€-2]\ * #,##0.00_-;_-[$€-2]\ * #,##0.00\-;_-[$€-2]\ * \-??_-"/>
    <numFmt numFmtId="174" formatCode="_-[$€-2]\ * #,##0.00_-;_-[$€-2]\ * #,##0.00\-;_-[$€-2]\ * &quot;-&quot;??_-"/>
    <numFmt numFmtId="175" formatCode="#,##0.00\ ;&quot;- &quot;#,##0.00\ ;0.00\ "/>
    <numFmt numFmtId="176" formatCode="00"/>
    <numFmt numFmtId="177" formatCode="#,##0.00%\ ;&quot;- &quot;#,##0.00%\ ;0.00%\ "/>
    <numFmt numFmtId="178" formatCode="&quot;+ &quot;#,##0.00%\ ;&quot;- &quot;#,##0.00%\ ;0.00%\ "/>
    <numFmt numFmtId="179" formatCode="#,##0%\ ;&quot;- &quot;#,##0%\ ;0%\ "/>
    <numFmt numFmtId="180" formatCode="&quot;+ &quot;#,##0%\ ;&quot;- &quot;#,##0%\ ;0%\ "/>
    <numFmt numFmtId="181" formatCode="0.0"/>
    <numFmt numFmtId="182" formatCode="0.0%"/>
    <numFmt numFmtId="183" formatCode="@\ "/>
    <numFmt numFmtId="184" formatCode="####0.000"/>
    <numFmt numFmtId="185" formatCode="#,##0.0000"/>
    <numFmt numFmtId="186" formatCode="#,##0.00000"/>
    <numFmt numFmtId="187" formatCode="#,##0.000000"/>
    <numFmt numFmtId="188" formatCode="#,##0.0000000"/>
    <numFmt numFmtId="189" formatCode="#,##0.000"/>
    <numFmt numFmtId="190" formatCode="#,##0.0"/>
    <numFmt numFmtId="191" formatCode="#,##0_ ;[Red]\-#,##0\ "/>
    <numFmt numFmtId="192" formatCode="0.0000"/>
  </numFmts>
  <fonts count="141">
    <font>
      <sz val="11"/>
      <color indexed="8"/>
      <name val="Calibri"/>
      <family val="2"/>
    </font>
    <font>
      <sz val="11"/>
      <color theme="1"/>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9C0006"/>
      <name val="Calibri"/>
      <family val="2"/>
      <charset val="238"/>
      <scheme val="minor"/>
    </font>
    <font>
      <sz val="11"/>
      <color rgb="FF9C6500"/>
      <name val="Calibri"/>
      <family val="2"/>
      <charset val="238"/>
      <scheme val="minor"/>
    </font>
    <font>
      <b/>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sz val="11"/>
      <color indexed="8"/>
      <name val="Calibri"/>
      <family val="2"/>
    </font>
    <font>
      <sz val="12"/>
      <color theme="0"/>
      <name val="Calibri"/>
      <family val="2"/>
    </font>
    <font>
      <sz val="10"/>
      <color indexed="8"/>
      <name val="Calibri"/>
      <family val="2"/>
    </font>
    <font>
      <sz val="9"/>
      <color theme="1" tint="0.249977111117893"/>
      <name val="Calibri"/>
      <family val="2"/>
    </font>
    <font>
      <b/>
      <sz val="9"/>
      <color indexed="8"/>
      <name val="Calibri"/>
      <family val="2"/>
      <charset val="238"/>
    </font>
    <font>
      <sz val="9"/>
      <color indexed="8"/>
      <name val="Calibri"/>
      <family val="2"/>
    </font>
    <font>
      <sz val="10"/>
      <color theme="1" tint="0.249977111117893"/>
      <name val="Calibri"/>
      <family val="2"/>
    </font>
    <font>
      <sz val="10"/>
      <color theme="1" tint="0.24994659260841701"/>
      <name val="Calibri"/>
      <family val="2"/>
    </font>
    <font>
      <b/>
      <sz val="10"/>
      <color theme="0"/>
      <name val="Calibri"/>
      <family val="2"/>
      <charset val="238"/>
    </font>
    <font>
      <u/>
      <sz val="11"/>
      <color theme="10"/>
      <name val="Calibri"/>
      <family val="2"/>
    </font>
    <font>
      <sz val="11"/>
      <color indexed="8"/>
      <name val="Calibri"/>
      <family val="2"/>
      <charset val="238"/>
    </font>
    <font>
      <b/>
      <sz val="8"/>
      <color indexed="81"/>
      <name val="Tahoma"/>
      <family val="2"/>
    </font>
    <font>
      <sz val="11"/>
      <color indexed="9"/>
      <name val="Calibri"/>
      <family val="2"/>
    </font>
    <font>
      <sz val="11"/>
      <color indexed="9"/>
      <name val="Calibri"/>
      <family val="2"/>
      <charset val="238"/>
    </font>
    <font>
      <sz val="11"/>
      <color theme="0"/>
      <name val="Calibri"/>
      <family val="2"/>
      <scheme val="minor"/>
    </font>
    <font>
      <sz val="11"/>
      <color indexed="10"/>
      <name val="Calibri"/>
      <family val="2"/>
    </font>
    <font>
      <sz val="11"/>
      <color indexed="20"/>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b/>
      <sz val="11"/>
      <color indexed="9"/>
      <name val="Calibri"/>
      <family val="2"/>
    </font>
    <font>
      <sz val="11"/>
      <color indexed="52"/>
      <name val="Calibri"/>
      <family val="2"/>
    </font>
    <font>
      <sz val="10"/>
      <name val="Arial"/>
      <family val="2"/>
      <charset val="238"/>
    </font>
    <font>
      <sz val="10"/>
      <name val="Arial"/>
      <family val="2"/>
    </font>
    <font>
      <sz val="9"/>
      <name val="Courier New"/>
      <family val="3"/>
    </font>
    <font>
      <sz val="11"/>
      <color indexed="62"/>
      <name val="Calibri"/>
      <family val="2"/>
    </font>
    <font>
      <i/>
      <sz val="11"/>
      <color indexed="23"/>
      <name val="Calibri"/>
      <family val="2"/>
    </font>
    <font>
      <sz val="11"/>
      <color indexed="10"/>
      <name val="Calibri"/>
      <family val="2"/>
      <charset val="238"/>
    </font>
    <font>
      <u/>
      <sz val="10"/>
      <name val="Arial"/>
      <family val="2"/>
    </font>
    <font>
      <u/>
      <sz val="10"/>
      <color indexed="12"/>
      <name val="Arial"/>
      <family val="2"/>
    </font>
    <font>
      <sz val="11"/>
      <color indexed="52"/>
      <name val="Calibri"/>
      <family val="2"/>
      <charset val="238"/>
    </font>
    <font>
      <sz val="11"/>
      <color indexed="60"/>
      <name val="Calibri"/>
      <family val="2"/>
    </font>
    <font>
      <sz val="8"/>
      <name val="Courier New"/>
      <family val="3"/>
    </font>
    <font>
      <sz val="11"/>
      <color theme="1"/>
      <name val="Calibri"/>
      <family val="2"/>
      <scheme val="minor"/>
    </font>
    <font>
      <sz val="10"/>
      <color rgb="FF000000"/>
      <name val="Arial"/>
      <family val="2"/>
    </font>
    <font>
      <sz val="11"/>
      <color theme="1"/>
      <name val="Czcionka tekstu podstawowego"/>
      <family val="2"/>
      <charset val="238"/>
    </font>
    <font>
      <sz val="8"/>
      <name val="Arial"/>
      <family val="2"/>
    </font>
    <font>
      <sz val="10"/>
      <name val="Arial CE"/>
      <charset val="238"/>
    </font>
    <font>
      <b/>
      <sz val="10"/>
      <name val="Arial"/>
      <family val="2"/>
    </font>
    <font>
      <b/>
      <sz val="18"/>
      <color indexed="56"/>
      <name val="Cambria"/>
      <family val="2"/>
    </font>
    <font>
      <b/>
      <sz val="11"/>
      <color indexed="63"/>
      <name val="Calibri"/>
      <family val="2"/>
    </font>
    <font>
      <sz val="9"/>
      <name val="Arial"/>
      <family val="2"/>
    </font>
    <font>
      <sz val="8"/>
      <name val="Arial Narrow"/>
      <family val="2"/>
    </font>
    <font>
      <i/>
      <sz val="9"/>
      <name val="Arial"/>
      <family val="2"/>
    </font>
    <font>
      <i/>
      <sz val="10"/>
      <color indexed="10"/>
      <name val="Arial"/>
      <family val="2"/>
    </font>
    <font>
      <sz val="9"/>
      <name val="Times New Roman"/>
      <family val="1"/>
    </font>
    <font>
      <sz val="12"/>
      <name val="Arial"/>
      <family val="2"/>
    </font>
    <font>
      <u/>
      <sz val="8"/>
      <name val="Times New Roman"/>
      <family val="1"/>
    </font>
    <font>
      <sz val="11"/>
      <color indexed="20"/>
      <name val="Calibri"/>
      <family val="2"/>
      <charset val="238"/>
    </font>
    <font>
      <sz val="11"/>
      <color indexed="60"/>
      <name val="Calibri"/>
      <family val="2"/>
      <charset val="238"/>
    </font>
    <font>
      <sz val="10"/>
      <color indexed="8"/>
      <name val="MS Sans Serif"/>
      <family val="2"/>
    </font>
    <font>
      <b/>
      <sz val="11"/>
      <color indexed="8"/>
      <name val="Calibri"/>
      <family val="2"/>
    </font>
    <font>
      <b/>
      <sz val="11"/>
      <color indexed="52"/>
      <name val="Calibri"/>
      <family val="2"/>
      <charset val="238"/>
    </font>
    <font>
      <sz val="10"/>
      <name val="Arial"/>
      <family val="2"/>
      <charset val="1"/>
    </font>
    <font>
      <sz val="8"/>
      <name val="MS Sans Serif"/>
      <family val="2"/>
    </font>
    <font>
      <sz val="11"/>
      <color theme="0"/>
      <name val="Calibri"/>
      <family val="2"/>
    </font>
    <font>
      <b/>
      <sz val="9"/>
      <name val="Calibri"/>
      <family val="2"/>
      <charset val="238"/>
      <scheme val="minor"/>
    </font>
    <font>
      <b/>
      <sz val="11"/>
      <name val="Verdana"/>
      <family val="2"/>
    </font>
    <font>
      <sz val="9"/>
      <color theme="1" tint="0.249977111117893"/>
      <name val="Calibri"/>
      <family val="2"/>
      <charset val="238"/>
    </font>
    <font>
      <sz val="11"/>
      <color indexed="8"/>
      <name val="Verdana"/>
      <family val="2"/>
    </font>
    <font>
      <b/>
      <sz val="9"/>
      <color theme="0"/>
      <name val="Calibri"/>
      <family val="2"/>
      <charset val="238"/>
    </font>
    <font>
      <sz val="9"/>
      <color indexed="8"/>
      <name val="Calibri"/>
      <family val="2"/>
      <charset val="238"/>
    </font>
    <font>
      <i/>
      <sz val="9"/>
      <color theme="1" tint="0.249977111117893"/>
      <name val="Calibri"/>
      <family val="2"/>
      <charset val="238"/>
    </font>
    <font>
      <i/>
      <sz val="9"/>
      <color indexed="8"/>
      <name val="Calibri"/>
      <family val="2"/>
      <charset val="238"/>
    </font>
    <font>
      <b/>
      <sz val="10"/>
      <color theme="1" tint="0.249977111117893"/>
      <name val="Calibri"/>
      <family val="2"/>
      <charset val="238"/>
      <scheme val="minor"/>
    </font>
    <font>
      <b/>
      <sz val="10"/>
      <color theme="0"/>
      <name val="Calibri"/>
      <family val="2"/>
      <charset val="238"/>
      <scheme val="minor"/>
    </font>
    <font>
      <sz val="10"/>
      <color theme="1" tint="0.249977111117893"/>
      <name val="Calibri"/>
      <family val="2"/>
      <charset val="238"/>
      <scheme val="minor"/>
    </font>
    <font>
      <i/>
      <sz val="9"/>
      <color theme="1" tint="0.249977111117893"/>
      <name val="Calibri"/>
      <family val="2"/>
      <charset val="238"/>
      <scheme val="minor"/>
    </font>
    <font>
      <sz val="9"/>
      <color theme="1" tint="0.249977111117893"/>
      <name val="Calibri"/>
      <family val="2"/>
      <charset val="238"/>
      <scheme val="minor"/>
    </font>
    <font>
      <i/>
      <sz val="8"/>
      <color theme="1" tint="0.249977111117893"/>
      <name val="Calibri"/>
      <family val="2"/>
      <charset val="238"/>
      <scheme val="minor"/>
    </font>
    <font>
      <sz val="11"/>
      <name val="Verdana"/>
      <family val="2"/>
    </font>
    <font>
      <i/>
      <sz val="11"/>
      <name val="Verdana"/>
      <family val="2"/>
    </font>
    <font>
      <sz val="11"/>
      <color rgb="FFFF0000"/>
      <name val="Verdana"/>
      <family val="2"/>
    </font>
    <font>
      <sz val="12"/>
      <color theme="0"/>
      <name val="Calibri"/>
      <family val="2"/>
      <charset val="238"/>
    </font>
    <font>
      <b/>
      <sz val="9"/>
      <name val="Calibri"/>
      <family val="2"/>
      <charset val="238"/>
    </font>
    <font>
      <b/>
      <sz val="11"/>
      <name val="Calibri"/>
      <family val="2"/>
      <charset val="238"/>
    </font>
    <font>
      <b/>
      <sz val="12"/>
      <color theme="1" tint="0.249977111117893"/>
      <name val="Calibri"/>
      <family val="2"/>
      <charset val="238"/>
      <scheme val="minor"/>
    </font>
    <font>
      <sz val="11"/>
      <color rgb="FF000000"/>
      <name val="Calibri"/>
      <family val="2"/>
      <charset val="238"/>
    </font>
    <font>
      <sz val="10"/>
      <color rgb="FF000000"/>
      <name val="Calibri"/>
      <family val="2"/>
      <charset val="238"/>
    </font>
    <font>
      <b/>
      <sz val="10"/>
      <color rgb="FF000000"/>
      <name val="Calibri"/>
      <family val="2"/>
      <charset val="238"/>
    </font>
    <font>
      <sz val="11"/>
      <color rgb="FF006100"/>
      <name val="Calibri"/>
      <family val="2"/>
      <charset val="238"/>
      <scheme val="minor"/>
    </font>
    <font>
      <sz val="11"/>
      <color rgb="FF3F3F76"/>
      <name val="Calibri"/>
      <family val="2"/>
      <charset val="238"/>
      <scheme val="minor"/>
    </font>
    <font>
      <sz val="11"/>
      <color rgb="FFFA7D00"/>
      <name val="Calibri"/>
      <family val="2"/>
      <charset val="238"/>
      <scheme val="minor"/>
    </font>
    <font>
      <sz val="11"/>
      <color rgb="FFFF0000"/>
      <name val="Calibri"/>
      <family val="2"/>
      <charset val="238"/>
      <scheme val="minor"/>
    </font>
    <font>
      <sz val="10"/>
      <color indexed="8"/>
      <name val="Arial"/>
      <family val="2"/>
    </font>
    <font>
      <b/>
      <sz val="10"/>
      <color indexed="8"/>
      <name val="Arial"/>
      <family val="2"/>
    </font>
    <font>
      <b/>
      <sz val="9"/>
      <color indexed="8"/>
      <name val="Calibri"/>
      <family val="2"/>
      <charset val="238"/>
      <scheme val="minor"/>
    </font>
    <font>
      <sz val="10"/>
      <color indexed="8"/>
      <name val="Calibri"/>
      <family val="2"/>
      <charset val="238"/>
      <scheme val="minor"/>
    </font>
    <font>
      <sz val="11"/>
      <color theme="1" tint="0.249977111117893"/>
      <name val="Calibri"/>
      <family val="2"/>
      <charset val="238"/>
    </font>
    <font>
      <b/>
      <sz val="10"/>
      <color theme="1" tint="0.249977111117893"/>
      <name val="Calibri"/>
      <family val="2"/>
      <charset val="238"/>
    </font>
    <font>
      <sz val="10"/>
      <color theme="1" tint="0.249977111117893"/>
      <name val="Calibri"/>
      <family val="2"/>
      <charset val="238"/>
    </font>
    <font>
      <b/>
      <sz val="9"/>
      <color theme="1" tint="0.249977111117893"/>
      <name val="Calibri"/>
      <family val="2"/>
      <charset val="238"/>
    </font>
    <font>
      <b/>
      <sz val="11"/>
      <color theme="1" tint="0.249977111117893"/>
      <name val="Calibri"/>
      <family val="2"/>
      <charset val="238"/>
    </font>
    <font>
      <strike/>
      <sz val="11"/>
      <color theme="1" tint="0.249977111117893"/>
      <name val="Calibri"/>
      <family val="2"/>
      <charset val="238"/>
    </font>
    <font>
      <b/>
      <sz val="10"/>
      <name val="Calibri"/>
      <family val="2"/>
      <charset val="238"/>
    </font>
    <font>
      <sz val="11"/>
      <name val="Calibri"/>
      <family val="2"/>
      <charset val="238"/>
    </font>
    <font>
      <b/>
      <sz val="11"/>
      <color rgb="FFFF0000"/>
      <name val="Calibri"/>
      <family val="2"/>
      <charset val="238"/>
    </font>
    <font>
      <sz val="10"/>
      <color indexed="8"/>
      <name val="Calibri"/>
      <family val="2"/>
      <charset val="238"/>
    </font>
    <font>
      <b/>
      <sz val="11"/>
      <color rgb="FF000000"/>
      <name val="Calibri"/>
      <family val="2"/>
      <charset val="238"/>
    </font>
    <font>
      <strike/>
      <sz val="11"/>
      <name val="Calibri"/>
      <family val="2"/>
      <charset val="238"/>
    </font>
    <font>
      <b/>
      <sz val="8"/>
      <color theme="0"/>
      <name val="Calibri"/>
      <family val="2"/>
      <charset val="238"/>
    </font>
    <font>
      <b/>
      <sz val="11"/>
      <color indexed="10"/>
      <name val="Verdana"/>
      <family val="2"/>
    </font>
    <font>
      <sz val="10"/>
      <name val="Calibri"/>
      <family val="2"/>
      <charset val="238"/>
    </font>
    <font>
      <b/>
      <strike/>
      <sz val="11"/>
      <color indexed="10"/>
      <name val="Verdana"/>
      <family val="2"/>
    </font>
    <font>
      <sz val="10"/>
      <name val="Calibri"/>
      <family val="2"/>
      <charset val="238"/>
      <scheme val="minor"/>
    </font>
    <font>
      <u/>
      <sz val="11"/>
      <name val="Calibri"/>
      <family val="2"/>
      <charset val="238"/>
    </font>
    <font>
      <sz val="11"/>
      <color theme="1"/>
      <name val="Calibri"/>
      <family val="2"/>
      <charset val="238"/>
    </font>
    <font>
      <sz val="11"/>
      <color indexed="10"/>
      <name val="Verdana"/>
      <family val="2"/>
    </font>
    <font>
      <b/>
      <sz val="11"/>
      <color rgb="FFFF0000"/>
      <name val="Verdana"/>
      <family val="2"/>
    </font>
    <font>
      <sz val="9"/>
      <color indexed="8"/>
      <name val="Calibri"/>
      <family val="2"/>
      <charset val="238"/>
      <scheme val="minor"/>
    </font>
    <font>
      <b/>
      <sz val="11"/>
      <color theme="1" tint="0.249977111117893"/>
      <name val="Calibri"/>
      <family val="2"/>
      <charset val="238"/>
      <scheme val="minor"/>
    </font>
    <font>
      <sz val="9"/>
      <color indexed="81"/>
      <name val="Tahoma"/>
      <family val="2"/>
      <charset val="238"/>
    </font>
    <font>
      <sz val="11"/>
      <color theme="1"/>
      <name val="Verdana"/>
      <family val="2"/>
    </font>
    <font>
      <strike/>
      <sz val="11"/>
      <name val="Verdana"/>
      <family val="2"/>
    </font>
    <font>
      <sz val="7"/>
      <name val="Arial"/>
      <family val="2"/>
    </font>
    <font>
      <sz val="16"/>
      <color theme="1" tint="0.249977111117893"/>
      <name val="Calibri"/>
      <family val="2"/>
      <charset val="238"/>
      <scheme val="minor"/>
    </font>
    <font>
      <b/>
      <sz val="11"/>
      <color indexed="8"/>
      <name val="Arial"/>
      <family val="2"/>
      <charset val="238"/>
    </font>
    <font>
      <b/>
      <sz val="10"/>
      <name val="Arial"/>
      <family val="2"/>
      <charset val="238"/>
    </font>
    <font>
      <sz val="10"/>
      <name val="Arial"/>
      <family val="2"/>
      <charset val="238"/>
    </font>
    <font>
      <b/>
      <sz val="9"/>
      <color indexed="81"/>
      <name val="Tahoma"/>
      <family val="2"/>
      <charset val="238"/>
    </font>
    <font>
      <sz val="10"/>
      <color theme="0"/>
      <name val="Calibri"/>
      <family val="2"/>
      <charset val="238"/>
    </font>
    <font>
      <sz val="10"/>
      <color theme="0"/>
      <name val="Arial"/>
      <family val="2"/>
      <charset val="238"/>
    </font>
    <font>
      <b/>
      <i/>
      <sz val="9"/>
      <color theme="1" tint="0.249977111117893"/>
      <name val="Calibri"/>
      <family val="2"/>
      <charset val="238"/>
    </font>
    <font>
      <sz val="9"/>
      <color rgb="FF000000"/>
      <name val="Calibri"/>
      <family val="2"/>
      <charset val="238"/>
    </font>
    <font>
      <b/>
      <sz val="11"/>
      <color indexed="8"/>
      <name val="Calibri"/>
      <family val="2"/>
      <charset val="238"/>
    </font>
    <font>
      <sz val="9"/>
      <name val="Calibri"/>
      <family val="2"/>
      <charset val="238"/>
    </font>
    <font>
      <sz val="9"/>
      <color indexed="8"/>
      <name val="Verdana"/>
      <family val="2"/>
    </font>
    <font>
      <sz val="10"/>
      <color indexed="64"/>
      <name val="Arial"/>
      <family val="2"/>
      <charset val="238"/>
    </font>
  </fonts>
  <fills count="86">
    <fill>
      <patternFill patternType="none"/>
    </fill>
    <fill>
      <patternFill patternType="gray125"/>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4" tint="-0.249977111117893"/>
        <bgColor indexed="64"/>
      </patternFill>
    </fill>
    <fill>
      <patternFill patternType="solid">
        <fgColor indexed="65"/>
        <bgColor indexed="64"/>
      </patternFill>
    </fill>
    <fill>
      <patternFill patternType="solid">
        <fgColor theme="4" tint="0.79998168889431442"/>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bgColor indexed="31"/>
      </patternFill>
    </fill>
    <fill>
      <patternFill patternType="solid">
        <fgColor indexed="29"/>
        <bgColor indexed="45"/>
      </patternFill>
    </fill>
    <fill>
      <patternFill patternType="solid">
        <fgColor indexed="11"/>
        <bgColor indexed="40"/>
      </patternFill>
    </fill>
    <fill>
      <patternFill patternType="solid">
        <fgColor indexed="11"/>
        <bgColor indexed="49"/>
      </patternFill>
    </fill>
    <fill>
      <patternFill patternType="solid">
        <fgColor indexed="51"/>
        <bgColor indexed="1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22"/>
      </patternFill>
    </fill>
    <fill>
      <patternFill patternType="solid">
        <fgColor indexed="55"/>
      </patternFill>
    </fill>
    <fill>
      <patternFill patternType="solid">
        <fgColor indexed="55"/>
        <bgColor indexed="23"/>
      </patternFill>
    </fill>
    <fill>
      <patternFill patternType="solid">
        <fgColor indexed="26"/>
      </patternFill>
    </fill>
    <fill>
      <patternFill patternType="gray0625"/>
    </fill>
    <fill>
      <patternFill patternType="solid">
        <fgColor indexed="26"/>
        <bgColor indexed="9"/>
      </patternFill>
    </fill>
    <fill>
      <patternFill patternType="solid">
        <fgColor indexed="43"/>
        <bgColor indexed="26"/>
      </patternFill>
    </fill>
    <fill>
      <patternFill patternType="solid">
        <fgColor indexed="43"/>
      </patternFill>
    </fill>
    <fill>
      <patternFill patternType="solid">
        <fgColor indexed="41"/>
        <bgColor indexed="64"/>
      </patternFill>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26"/>
        <bgColor indexed="64"/>
      </patternFill>
    </fill>
    <fill>
      <patternFill patternType="solid">
        <fgColor indexed="40"/>
        <bgColor indexed="64"/>
      </patternFill>
    </fill>
    <fill>
      <patternFill patternType="solid">
        <fgColor indexed="13"/>
        <bgColor indexed="64"/>
      </patternFill>
    </fill>
    <fill>
      <patternFill patternType="solid">
        <fgColor indexed="31"/>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rgb="FF9999FF"/>
        <bgColor indexed="64"/>
      </patternFill>
    </fill>
    <fill>
      <patternFill patternType="solid">
        <fgColor theme="4" tint="-0.249977111117893"/>
        <bgColor theme="0"/>
      </patternFill>
    </fill>
    <fill>
      <patternFill patternType="solid">
        <fgColor theme="4" tint="-0.249977111117893"/>
        <bgColor rgb="FF000000"/>
      </patternFill>
    </fill>
    <fill>
      <patternFill patternType="solid">
        <fgColor theme="4" tint="0.59999389629810485"/>
        <bgColor indexed="64"/>
      </patternFill>
    </fill>
    <fill>
      <patternFill patternType="solid">
        <fgColor rgb="FFC6EFCE"/>
      </patternFill>
    </fill>
    <fill>
      <patternFill patternType="solid">
        <fgColor rgb="FFFFCC99"/>
      </patternFill>
    </fill>
    <fill>
      <patternFill patternType="solid">
        <fgColor indexed="65"/>
        <bgColor theme="0"/>
      </patternFill>
    </fill>
    <fill>
      <patternFill patternType="solid">
        <fgColor theme="0"/>
        <bgColor theme="0"/>
      </patternFill>
    </fill>
    <fill>
      <patternFill patternType="solid">
        <fgColor indexed="9"/>
        <bgColor theme="0"/>
      </patternFill>
    </fill>
    <fill>
      <patternFill patternType="solid">
        <fgColor theme="4" tint="0.79998168889431442"/>
        <bgColor theme="0"/>
      </patternFill>
    </fill>
    <fill>
      <patternFill patternType="gray0625">
        <fgColor rgb="FF000000"/>
        <bgColor rgb="FFFFFFFF"/>
      </patternFill>
    </fill>
    <fill>
      <patternFill patternType="solid">
        <fgColor indexed="51"/>
        <bgColor indexed="64"/>
      </patternFill>
    </fill>
    <fill>
      <patternFill patternType="solid">
        <fgColor rgb="FF00B0F0"/>
        <bgColor indexed="64"/>
      </patternFill>
    </fill>
  </fills>
  <borders count="2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theme="3" tint="0.59996337778862885"/>
      </bottom>
      <diagonal/>
    </border>
    <border>
      <left style="thin">
        <color theme="3" tint="0.59996337778862885"/>
      </left>
      <right/>
      <top style="thin">
        <color theme="3" tint="0.59996337778862885"/>
      </top>
      <bottom style="thin">
        <color theme="3" tint="0.59996337778862885"/>
      </bottom>
      <diagonal/>
    </border>
    <border>
      <left/>
      <right/>
      <top style="thin">
        <color theme="3" tint="0.59996337778862885"/>
      </top>
      <bottom style="thin">
        <color theme="3" tint="0.59996337778862885"/>
      </bottom>
      <diagonal/>
    </border>
    <border>
      <left/>
      <right style="thin">
        <color theme="3" tint="0.59996337778862885"/>
      </right>
      <top style="thin">
        <color theme="3" tint="0.59996337778862885"/>
      </top>
      <bottom style="thin">
        <color theme="3" tint="0.59996337778862885"/>
      </bottom>
      <diagonal/>
    </border>
    <border>
      <left style="thin">
        <color theme="3" tint="0.59996337778862885"/>
      </left>
      <right/>
      <top style="thin">
        <color theme="3" tint="0.59996337778862885"/>
      </top>
      <bottom style="thin">
        <color theme="4" tint="0.59996337778862885"/>
      </bottom>
      <diagonal/>
    </border>
    <border>
      <left/>
      <right style="thin">
        <color theme="3" tint="0.59996337778862885"/>
      </right>
      <top style="thin">
        <color theme="3" tint="0.59996337778862885"/>
      </top>
      <bottom style="thin">
        <color theme="4" tint="0.59996337778862885"/>
      </bottom>
      <diagonal/>
    </border>
    <border>
      <left/>
      <right/>
      <top style="thin">
        <color theme="3" tint="0.59996337778862885"/>
      </top>
      <bottom style="thin">
        <color theme="4" tint="0.59996337778862885"/>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1"/>
      </left>
      <right style="thin">
        <color theme="4" tint="0.59996337778862885"/>
      </right>
      <top/>
      <bottom style="thin">
        <color theme="4" tint="0.59996337778862885"/>
      </bottom>
      <diagonal/>
    </border>
    <border>
      <left style="thin">
        <color theme="4" tint="0.59996337778862885"/>
      </left>
      <right/>
      <top style="thin">
        <color indexed="64"/>
      </top>
      <bottom style="thin">
        <color theme="4" tint="0.59996337778862885"/>
      </bottom>
      <diagonal/>
    </border>
    <border>
      <left/>
      <right/>
      <top style="thin">
        <color indexed="64"/>
      </top>
      <bottom style="thin">
        <color theme="4" tint="0.59996337778862885"/>
      </bottom>
      <diagonal/>
    </border>
    <border>
      <left/>
      <right style="thin">
        <color theme="4" tint="0.59996337778862885"/>
      </right>
      <top style="thin">
        <color indexed="64"/>
      </top>
      <bottom style="thin">
        <color theme="4" tint="0.59996337778862885"/>
      </bottom>
      <diagonal/>
    </border>
    <border>
      <left style="thin">
        <color theme="4" tint="0.59996337778862885"/>
      </left>
      <right/>
      <top/>
      <bottom style="thin">
        <color theme="4" tint="0.59996337778862885"/>
      </bottom>
      <diagonal/>
    </border>
    <border>
      <left/>
      <right style="thin">
        <color theme="1" tint="0.24994659260841701"/>
      </right>
      <top/>
      <bottom style="thin">
        <color theme="4" tint="0.59996337778862885"/>
      </bottom>
      <diagonal/>
    </border>
    <border>
      <left style="thin">
        <color theme="1" tint="0.24994659260841701"/>
      </left>
      <right style="thin">
        <color theme="4" tint="0.59996337778862885"/>
      </right>
      <top/>
      <bottom style="thin">
        <color theme="4" tint="0.59996337778862885"/>
      </bottom>
      <diagonal/>
    </border>
    <border>
      <left style="thin">
        <color theme="4" tint="0.59996337778862885"/>
      </left>
      <right/>
      <top style="thin">
        <color theme="4" tint="0.59996337778862885"/>
      </top>
      <bottom style="thin">
        <color theme="4" tint="0.59996337778862885"/>
      </bottom>
      <diagonal/>
    </border>
    <border>
      <left/>
      <right/>
      <top style="thin">
        <color theme="4" tint="0.59996337778862885"/>
      </top>
      <bottom style="thin">
        <color theme="4" tint="0.59996337778862885"/>
      </bottom>
      <diagonal/>
    </border>
    <border>
      <left/>
      <right style="thin">
        <color theme="4" tint="0.59996337778862885"/>
      </right>
      <top style="thin">
        <color theme="4" tint="0.59996337778862885"/>
      </top>
      <bottom style="thin">
        <color theme="4" tint="0.59996337778862885"/>
      </bottom>
      <diagonal/>
    </border>
    <border>
      <left style="thin">
        <color theme="1" tint="0.24994659260841701"/>
      </left>
      <right style="thin">
        <color theme="4" tint="0.59996337778862885"/>
      </right>
      <top style="thin">
        <color theme="4" tint="0.59996337778862885"/>
      </top>
      <bottom style="thin">
        <color indexed="64"/>
      </bottom>
      <diagonal/>
    </border>
    <border>
      <left style="thin">
        <color theme="4" tint="0.59996337778862885"/>
      </left>
      <right/>
      <top style="thin">
        <color theme="4" tint="0.59996337778862885"/>
      </top>
      <bottom style="thin">
        <color indexed="64"/>
      </bottom>
      <diagonal/>
    </border>
    <border>
      <left/>
      <right/>
      <top style="thin">
        <color theme="4" tint="0.59996337778862885"/>
      </top>
      <bottom style="thin">
        <color indexed="64"/>
      </bottom>
      <diagonal/>
    </border>
    <border>
      <left/>
      <right style="thin">
        <color theme="4" tint="0.59996337778862885"/>
      </right>
      <top style="thin">
        <color theme="4" tint="0.59996337778862885"/>
      </top>
      <bottom style="thin">
        <color indexed="64"/>
      </bottom>
      <diagonal/>
    </border>
    <border>
      <left/>
      <right style="thin">
        <color theme="1" tint="0.24994659260841701"/>
      </right>
      <top style="thin">
        <color theme="4" tint="0.59996337778862885"/>
      </top>
      <bottom style="thin">
        <color indexed="64"/>
      </bottom>
      <diagonal/>
    </border>
    <border>
      <left/>
      <right/>
      <top/>
      <bottom style="thin">
        <color theme="4" tint="0.59996337778862885"/>
      </bottom>
      <diagonal/>
    </border>
    <border>
      <left/>
      <right style="thin">
        <color theme="4" tint="0.59996337778862885"/>
      </right>
      <top/>
      <bottom style="thin">
        <color theme="4" tint="0.59996337778862885"/>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n">
        <color theme="4" tint="0.39991454817346722"/>
      </left>
      <right style="thin">
        <color theme="4" tint="0.39991454817346722"/>
      </right>
      <top style="thin">
        <color theme="4" tint="0.39991454817346722"/>
      </top>
      <bottom style="thin">
        <color theme="4" tint="0.39991454817346722"/>
      </bottom>
      <diagonal/>
    </border>
    <border>
      <left/>
      <right/>
      <top/>
      <bottom style="thin">
        <color theme="4" tint="0.39991454817346722"/>
      </bottom>
      <diagonal/>
    </border>
    <border>
      <left style="thin">
        <color theme="4" tint="0.59996337778862885"/>
      </left>
      <right style="thin">
        <color indexed="64"/>
      </right>
      <top style="thin">
        <color theme="4" tint="0.59996337778862885"/>
      </top>
      <bottom style="thin">
        <color theme="4" tint="0.59996337778862885"/>
      </bottom>
      <diagonal/>
    </border>
    <border>
      <left/>
      <right style="thin">
        <color indexed="64"/>
      </right>
      <top style="thin">
        <color indexed="64"/>
      </top>
      <bottom style="thin">
        <color theme="4" tint="0.59996337778862885"/>
      </bottom>
      <diagonal/>
    </border>
    <border>
      <left/>
      <right style="thin">
        <color theme="4" tint="0.39994506668294322"/>
      </right>
      <top style="thin">
        <color theme="4" tint="0.39994506668294322"/>
      </top>
      <bottom style="thin">
        <color theme="4" tint="0.39994506668294322"/>
      </bottom>
      <diagonal/>
    </border>
    <border>
      <left style="thin">
        <color theme="1"/>
      </left>
      <right style="thin">
        <color theme="4" tint="0.59996337778862885"/>
      </right>
      <top style="thin">
        <color indexed="64"/>
      </top>
      <bottom style="thin">
        <color theme="4" tint="0.59996337778862885"/>
      </bottom>
      <diagonal/>
    </border>
    <border>
      <left/>
      <right style="thin">
        <color indexed="64"/>
      </right>
      <top style="thin">
        <color theme="4" tint="0.59996337778862885"/>
      </top>
      <bottom style="thin">
        <color theme="4" tint="0.59996337778862885"/>
      </bottom>
      <diagonal/>
    </border>
    <border>
      <left style="thin">
        <color indexed="64"/>
      </left>
      <right/>
      <top style="thin">
        <color theme="4" tint="0.59996337778862885"/>
      </top>
      <bottom/>
      <diagonal/>
    </border>
    <border>
      <left style="thin">
        <color indexed="64"/>
      </left>
      <right/>
      <top/>
      <bottom style="thin">
        <color theme="4" tint="0.59996337778862885"/>
      </bottom>
      <diagonal/>
    </border>
    <border>
      <left/>
      <right style="thin">
        <color indexed="64"/>
      </right>
      <top/>
      <bottom style="thin">
        <color theme="4" tint="0.59996337778862885"/>
      </bottom>
      <diagonal/>
    </border>
    <border>
      <left style="thin">
        <color theme="4" tint="0.39994506668294322"/>
      </left>
      <right/>
      <top style="thin">
        <color theme="4" tint="0.39994506668294322"/>
      </top>
      <bottom style="thin">
        <color theme="4" tint="0.39994506668294322"/>
      </bottom>
      <diagonal/>
    </border>
    <border>
      <left/>
      <right style="thin">
        <color theme="4" tint="0.39991454817346722"/>
      </right>
      <top/>
      <bottom/>
      <diagonal/>
    </border>
    <border>
      <left style="thin">
        <color indexed="64"/>
      </left>
      <right/>
      <top style="thin">
        <color indexed="64"/>
      </top>
      <bottom style="thin">
        <color theme="1" tint="0.24994659260841701"/>
      </bottom>
      <diagonal/>
    </border>
    <border>
      <left/>
      <right/>
      <top style="thin">
        <color indexed="64"/>
      </top>
      <bottom style="thin">
        <color theme="1" tint="0.24994659260841701"/>
      </bottom>
      <diagonal/>
    </border>
    <border>
      <left/>
      <right style="thin">
        <color indexed="64"/>
      </right>
      <top style="thin">
        <color indexed="64"/>
      </top>
      <bottom style="thin">
        <color theme="1" tint="0.24994659260841701"/>
      </bottom>
      <diagonal/>
    </border>
    <border>
      <left style="thin">
        <color indexed="64"/>
      </left>
      <right style="thin">
        <color theme="4" tint="0.39991454817346722"/>
      </right>
      <top/>
      <bottom style="thin">
        <color theme="4" tint="0.39991454817346722"/>
      </bottom>
      <diagonal/>
    </border>
    <border>
      <left style="thin">
        <color theme="4" tint="0.39991454817346722"/>
      </left>
      <right/>
      <top style="thin">
        <color indexed="64"/>
      </top>
      <bottom style="thin">
        <color theme="4" tint="0.39988402966399123"/>
      </bottom>
      <diagonal/>
    </border>
    <border>
      <left/>
      <right style="thin">
        <color theme="4" tint="0.39988402966399123"/>
      </right>
      <top style="thin">
        <color indexed="64"/>
      </top>
      <bottom style="thin">
        <color theme="4" tint="0.39988402966399123"/>
      </bottom>
      <diagonal/>
    </border>
    <border>
      <left/>
      <right/>
      <top style="thin">
        <color theme="1" tint="0.24994659260841701"/>
      </top>
      <bottom style="thin">
        <color theme="4" tint="0.39988402966399123"/>
      </bottom>
      <diagonal/>
    </border>
    <border>
      <left/>
      <right style="thin">
        <color indexed="64"/>
      </right>
      <top style="thin">
        <color theme="1" tint="0.24994659260841701"/>
      </top>
      <bottom style="thin">
        <color theme="4" tint="0.39988402966399123"/>
      </bottom>
      <diagonal/>
    </border>
    <border>
      <left style="thin">
        <color indexed="64"/>
      </left>
      <right style="thin">
        <color theme="4" tint="0.39991454817346722"/>
      </right>
      <top style="thin">
        <color theme="4" tint="0.39991454817346722"/>
      </top>
      <bottom style="thin">
        <color theme="4" tint="0.39991454817346722"/>
      </bottom>
      <diagonal/>
    </border>
    <border>
      <left style="thin">
        <color theme="4" tint="0.39991454817346722"/>
      </left>
      <right/>
      <top/>
      <bottom style="thin">
        <color theme="4" tint="0.39991454817346722"/>
      </bottom>
      <diagonal/>
    </border>
    <border>
      <left/>
      <right style="thin">
        <color theme="4" tint="0.39988402966399123"/>
      </right>
      <top/>
      <bottom style="thin">
        <color theme="4" tint="0.39991454817346722"/>
      </bottom>
      <diagonal/>
    </border>
    <border>
      <left/>
      <right style="thin">
        <color indexed="64"/>
      </right>
      <top/>
      <bottom style="thin">
        <color theme="4" tint="0.39991454817346722"/>
      </bottom>
      <diagonal/>
    </border>
    <border>
      <left style="thin">
        <color indexed="64"/>
      </left>
      <right style="thin">
        <color theme="4" tint="0.39991454817346722"/>
      </right>
      <top style="thin">
        <color theme="4" tint="0.39991454817346722"/>
      </top>
      <bottom style="thin">
        <color indexed="64"/>
      </bottom>
      <diagonal/>
    </border>
    <border>
      <left style="thin">
        <color theme="4" tint="0.39991454817346722"/>
      </left>
      <right/>
      <top/>
      <bottom style="thin">
        <color indexed="64"/>
      </bottom>
      <diagonal/>
    </border>
    <border>
      <left/>
      <right style="thin">
        <color theme="4" tint="0.39988402966399123"/>
      </right>
      <top/>
      <bottom style="thin">
        <color indexed="64"/>
      </bottom>
      <diagonal/>
    </border>
    <border>
      <left style="thin">
        <color indexed="64"/>
      </left>
      <right style="thin">
        <color theme="4" tint="0.59996337778862885"/>
      </right>
      <top/>
      <bottom style="thin">
        <color theme="4" tint="0.59996337778862885"/>
      </bottom>
      <diagonal/>
    </border>
    <border>
      <left style="thin">
        <color theme="1" tint="0.24994659260841701"/>
      </left>
      <right style="thin">
        <color indexed="64"/>
      </right>
      <top style="thin">
        <color theme="1" tint="0.24994659260841701"/>
      </top>
      <bottom/>
      <diagonal/>
    </border>
    <border>
      <left style="thin">
        <color theme="1" tint="0.24994659260841701"/>
      </left>
      <right style="thin">
        <color indexed="64"/>
      </right>
      <top/>
      <bottom/>
      <diagonal/>
    </border>
    <border>
      <left style="thin">
        <color theme="1" tint="0.24994659260841701"/>
      </left>
      <right style="thin">
        <color indexed="64"/>
      </right>
      <top/>
      <bottom style="thin">
        <color theme="1" tint="0.24994659260841701"/>
      </bottom>
      <diagonal/>
    </border>
    <border>
      <left style="thin">
        <color indexed="64"/>
      </left>
      <right style="thin">
        <color indexed="64"/>
      </right>
      <top style="thin">
        <color indexed="64"/>
      </top>
      <bottom style="thin">
        <color theme="1" tint="0.24994659260841701"/>
      </bottom>
      <diagonal/>
    </border>
    <border>
      <left style="thin">
        <color indexed="64"/>
      </left>
      <right style="thin">
        <color indexed="64"/>
      </right>
      <top/>
      <bottom style="thin">
        <color indexed="64"/>
      </bottom>
      <diagonal/>
    </border>
    <border>
      <left style="thin">
        <color indexed="64"/>
      </left>
      <right style="thin">
        <color theme="4" tint="0.39991454817346722"/>
      </right>
      <top style="thin">
        <color indexed="64"/>
      </top>
      <bottom style="thin">
        <color theme="4" tint="0.39991454817346722"/>
      </bottom>
      <diagonal/>
    </border>
    <border>
      <left style="thin">
        <color theme="4" tint="0.39991454817346722"/>
      </left>
      <right/>
      <top style="thin">
        <color theme="4" tint="0.39991454817346722"/>
      </top>
      <bottom style="thin">
        <color theme="4" tint="0.39991454817346722"/>
      </bottom>
      <diagonal/>
    </border>
    <border>
      <left style="thin">
        <color theme="4" tint="0.39991454817346722"/>
      </left>
      <right style="thin">
        <color indexed="64"/>
      </right>
      <top style="thin">
        <color indexed="64"/>
      </top>
      <bottom style="thin">
        <color theme="4" tint="0.39991454817346722"/>
      </bottom>
      <diagonal/>
    </border>
    <border>
      <left/>
      <right/>
      <top style="thin">
        <color theme="4" tint="0.39991454817346722"/>
      </top>
      <bottom style="thin">
        <color theme="4" tint="0.39991454817346722"/>
      </bottom>
      <diagonal/>
    </border>
    <border>
      <left style="thin">
        <color indexed="64"/>
      </left>
      <right style="thin">
        <color indexed="64"/>
      </right>
      <top style="thin">
        <color indexed="64"/>
      </top>
      <bottom style="thin">
        <color theme="4" tint="0.39991454817346722"/>
      </bottom>
      <diagonal/>
    </border>
    <border>
      <left style="thin">
        <color theme="4" tint="0.39991454817346722"/>
      </left>
      <right style="thin">
        <color indexed="64"/>
      </right>
      <top style="thin">
        <color theme="4" tint="0.39991454817346722"/>
      </top>
      <bottom style="thin">
        <color theme="4" tint="0.39991454817346722"/>
      </bottom>
      <diagonal/>
    </border>
    <border>
      <left style="thin">
        <color indexed="64"/>
      </left>
      <right style="thin">
        <color indexed="64"/>
      </right>
      <top style="thin">
        <color theme="4" tint="0.39991454817346722"/>
      </top>
      <bottom style="thin">
        <color theme="4" tint="0.39991454817346722"/>
      </bottom>
      <diagonal/>
    </border>
    <border>
      <left style="thin">
        <color theme="4" tint="0.39991454817346722"/>
      </left>
      <right style="thin">
        <color theme="4" tint="0.39991454817346722"/>
      </right>
      <top style="thin">
        <color theme="4" tint="0.39991454817346722"/>
      </top>
      <bottom style="thin">
        <color indexed="64"/>
      </bottom>
      <diagonal/>
    </border>
    <border>
      <left style="thin">
        <color theme="4" tint="0.39991454817346722"/>
      </left>
      <right style="thin">
        <color indexed="64"/>
      </right>
      <top style="thin">
        <color theme="4" tint="0.39991454817346722"/>
      </top>
      <bottom style="thin">
        <color indexed="64"/>
      </bottom>
      <diagonal/>
    </border>
    <border>
      <left style="thin">
        <color indexed="64"/>
      </left>
      <right style="thin">
        <color indexed="64"/>
      </right>
      <top style="thin">
        <color theme="4" tint="0.39991454817346722"/>
      </top>
      <bottom style="thin">
        <color indexed="64"/>
      </bottom>
      <diagonal/>
    </border>
    <border>
      <left style="thin">
        <color indexed="64"/>
      </left>
      <right style="thin">
        <color theme="4" tint="0.39991454817346722"/>
      </right>
      <top style="thin">
        <color theme="4" tint="0.39991454817346722"/>
      </top>
      <bottom/>
      <diagonal/>
    </border>
    <border>
      <left style="thin">
        <color indexed="64"/>
      </left>
      <right/>
      <top style="thin">
        <color theme="4" tint="0.39991454817346722"/>
      </top>
      <bottom style="thin">
        <color indexed="64"/>
      </bottom>
      <diagonal/>
    </border>
    <border>
      <left style="thin">
        <color theme="4" tint="0.39991454817346722"/>
      </left>
      <right/>
      <top style="thin">
        <color theme="4" tint="0.39991454817346722"/>
      </top>
      <bottom/>
      <diagonal/>
    </border>
    <border>
      <left style="thin">
        <color theme="4" tint="0.39991454817346722"/>
      </left>
      <right/>
      <top style="thin">
        <color theme="4" tint="0.39991454817346722"/>
      </top>
      <bottom style="thin">
        <color indexed="64"/>
      </bottom>
      <diagonal/>
    </border>
    <border>
      <left/>
      <right/>
      <top style="thin">
        <color theme="4" tint="0.39991454817346722"/>
      </top>
      <bottom/>
      <diagonal/>
    </border>
    <border>
      <left/>
      <right/>
      <top/>
      <bottom style="double">
        <color rgb="FFFF8001"/>
      </bottom>
      <diagonal/>
    </border>
    <border>
      <left style="thin">
        <color theme="1" tint="0.24994659260841701"/>
      </left>
      <right style="thin">
        <color indexed="64"/>
      </right>
      <top style="thin">
        <color indexed="64"/>
      </top>
      <bottom/>
      <diagonal/>
    </border>
    <border>
      <left style="thin">
        <color theme="1" tint="0.24994659260841701"/>
      </left>
      <right style="thin">
        <color indexed="64"/>
      </right>
      <top/>
      <bottom style="thin">
        <color indexed="64"/>
      </bottom>
      <diagonal/>
    </border>
    <border>
      <left style="thin">
        <color theme="4" tint="0.39991454817346722"/>
      </left>
      <right style="thin">
        <color indexed="64"/>
      </right>
      <top style="thin">
        <color theme="4" tint="0.39991454817346722"/>
      </top>
      <bottom style="thin">
        <color theme="4" tint="0.39988402966399123"/>
      </bottom>
      <diagonal/>
    </border>
    <border>
      <left style="thin">
        <color theme="4" tint="0.39991454817346722"/>
      </left>
      <right style="thin">
        <color indexed="64"/>
      </right>
      <top/>
      <bottom style="thin">
        <color indexed="64"/>
      </bottom>
      <diagonal/>
    </border>
    <border>
      <left style="thin">
        <color theme="4" tint="0.39991454817346722"/>
      </left>
      <right style="thin">
        <color theme="1" tint="0.249977111117893"/>
      </right>
      <top style="thin">
        <color indexed="64"/>
      </top>
      <bottom style="thin">
        <color theme="4" tint="0.39991454817346722"/>
      </bottom>
      <diagonal/>
    </border>
    <border>
      <left/>
      <right style="thin">
        <color indexed="64"/>
      </right>
      <top style="thin">
        <color indexed="64"/>
      </top>
      <bottom style="thin">
        <color theme="4" tint="0.39991454817346722"/>
      </bottom>
      <diagonal/>
    </border>
    <border>
      <left style="thin">
        <color theme="4" tint="0.39991454817346722"/>
      </left>
      <right style="thin">
        <color theme="1" tint="0.249977111117893"/>
      </right>
      <top style="thin">
        <color theme="4" tint="0.39991454817346722"/>
      </top>
      <bottom style="thin">
        <color theme="4" tint="0.39991454817346722"/>
      </bottom>
      <diagonal/>
    </border>
    <border>
      <left/>
      <right style="thin">
        <color indexed="64"/>
      </right>
      <top style="thin">
        <color theme="4" tint="0.39991454817346722"/>
      </top>
      <bottom style="thin">
        <color theme="4" tint="0.39991454817346722"/>
      </bottom>
      <diagonal/>
    </border>
    <border>
      <left style="thin">
        <color theme="4" tint="0.39991454817346722"/>
      </left>
      <right style="thin">
        <color theme="1" tint="0.249977111117893"/>
      </right>
      <top style="thin">
        <color theme="4" tint="0.39991454817346722"/>
      </top>
      <bottom style="thin">
        <color indexed="64"/>
      </bottom>
      <diagonal/>
    </border>
    <border>
      <left/>
      <right/>
      <top style="thin">
        <color theme="4" tint="0.39991454817346722"/>
      </top>
      <bottom style="thin">
        <color indexed="64"/>
      </bottom>
      <diagonal/>
    </border>
    <border>
      <left style="thin">
        <color indexed="64"/>
      </left>
      <right style="thin">
        <color theme="4" tint="0.39991454817346722"/>
      </right>
      <top style="thin">
        <color theme="4" tint="0.39991454817346722"/>
      </top>
      <bottom style="thin">
        <color theme="1" tint="0.249977111117893"/>
      </bottom>
      <diagonal/>
    </border>
    <border>
      <left style="thin">
        <color theme="4" tint="0.39991454817346722"/>
      </left>
      <right/>
      <top style="thin">
        <color theme="4" tint="0.39991454817346722"/>
      </top>
      <bottom style="thin">
        <color theme="1" tint="0.249977111117893"/>
      </bottom>
      <diagonal/>
    </border>
    <border>
      <left style="thin">
        <color theme="4" tint="0.39991454817346722"/>
      </left>
      <right style="thin">
        <color theme="1" tint="0.249977111117893"/>
      </right>
      <top style="thin">
        <color theme="4" tint="0.39991454817346722"/>
      </top>
      <bottom style="thin">
        <color theme="1" tint="0.249977111117893"/>
      </bottom>
      <diagonal/>
    </border>
    <border>
      <left style="thin">
        <color theme="4" tint="0.39991454817346722"/>
      </left>
      <right style="thin">
        <color indexed="64"/>
      </right>
      <top style="thin">
        <color theme="4" tint="0.39991454817346722"/>
      </top>
      <bottom style="thin">
        <color theme="1" tint="0.249977111117893"/>
      </bottom>
      <diagonal/>
    </border>
    <border>
      <left style="thin">
        <color indexed="64"/>
      </left>
      <right style="thin">
        <color theme="1" tint="0.249977111117893"/>
      </right>
      <top style="thin">
        <color indexed="64"/>
      </top>
      <bottom style="thin">
        <color indexed="64"/>
      </bottom>
      <diagonal/>
    </border>
    <border>
      <left style="thin">
        <color theme="4" tint="0.39991454817346722"/>
      </left>
      <right style="thin">
        <color theme="4" tint="0.39991454817346722"/>
      </right>
      <top style="thin">
        <color theme="4" tint="0.39991454817346722"/>
      </top>
      <bottom/>
      <diagonal/>
    </border>
    <border>
      <left style="thin">
        <color theme="4" tint="0.39991454817346722"/>
      </left>
      <right style="thin">
        <color theme="1" tint="0.249977111117893"/>
      </right>
      <top style="thin">
        <color theme="4" tint="0.39991454817346722"/>
      </top>
      <bottom style="thin">
        <color theme="4" tint="0.39988402966399123"/>
      </bottom>
      <diagonal/>
    </border>
    <border>
      <left style="thin">
        <color theme="4" tint="0.39991454817346722"/>
      </left>
      <right style="thin">
        <color theme="4" tint="0.39991454817346722"/>
      </right>
      <top style="thin">
        <color indexed="64"/>
      </top>
      <bottom style="thin">
        <color theme="4" tint="0.39991454817346722"/>
      </bottom>
      <diagonal/>
    </border>
    <border>
      <left style="thin">
        <color theme="4" tint="0.39991454817346722"/>
      </left>
      <right style="thin">
        <color theme="4" tint="0.39991454817346722"/>
      </right>
      <top style="thin">
        <color theme="4" tint="0.39991454817346722"/>
      </top>
      <bottom style="thin">
        <color theme="1" tint="0.249977111117893"/>
      </bottom>
      <diagonal/>
    </border>
    <border>
      <left style="thin">
        <color indexed="64"/>
      </left>
      <right style="thin">
        <color indexed="64"/>
      </right>
      <top style="thin">
        <color indexed="64"/>
      </top>
      <bottom style="thin">
        <color theme="1" tint="0.249977111117893"/>
      </bottom>
      <diagonal/>
    </border>
    <border>
      <left style="thin">
        <color theme="4" tint="0.39991454817346722"/>
      </left>
      <right style="thin">
        <color theme="4" tint="0.39991454817346722"/>
      </right>
      <top/>
      <bottom style="thin">
        <color theme="4" tint="0.39991454817346722"/>
      </bottom>
      <diagonal/>
    </border>
    <border>
      <left style="thin">
        <color theme="4" tint="0.39991454817346722"/>
      </left>
      <right style="thin">
        <color indexed="64"/>
      </right>
      <top/>
      <bottom style="thin">
        <color theme="4" tint="0.39991454817346722"/>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top style="thick">
        <color indexed="64"/>
      </top>
      <bottom/>
      <diagonal/>
    </border>
    <border>
      <left style="thick">
        <color indexed="64"/>
      </left>
      <right/>
      <top style="thick">
        <color indexed="64"/>
      </top>
      <bottom/>
      <diagonal/>
    </border>
    <border>
      <left style="thick">
        <color indexed="64"/>
      </left>
      <right/>
      <top/>
      <bottom/>
      <diagonal/>
    </border>
    <border>
      <left/>
      <right style="thick">
        <color indexed="64"/>
      </right>
      <top/>
      <bottom style="thick">
        <color indexed="64"/>
      </bottom>
      <diagonal/>
    </border>
    <border>
      <left style="thick">
        <color indexed="64"/>
      </left>
      <right/>
      <top/>
      <bottom style="thick">
        <color indexed="64"/>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theme="4" tint="0.39991454817346722"/>
      </left>
      <right/>
      <top style="thin">
        <color indexed="64"/>
      </top>
      <bottom style="thin">
        <color indexed="64"/>
      </bottom>
      <diagonal/>
    </border>
    <border>
      <left style="thin">
        <color indexed="64"/>
      </left>
      <right/>
      <top style="thin">
        <color indexed="64"/>
      </top>
      <bottom style="thin">
        <color theme="4" tint="0.39991454817346722"/>
      </bottom>
      <diagonal/>
    </border>
    <border>
      <left style="thin">
        <color theme="4" tint="0.39991454817346722"/>
      </left>
      <right/>
      <top style="thin">
        <color indexed="64"/>
      </top>
      <bottom style="thin">
        <color theme="4" tint="0.39991454817346722"/>
      </bottom>
      <diagonal/>
    </border>
    <border>
      <left style="thin">
        <color indexed="64"/>
      </left>
      <right/>
      <top style="thin">
        <color theme="4" tint="0.39991454817346722"/>
      </top>
      <bottom style="thin">
        <color theme="4" tint="0.39991454817346722"/>
      </bottom>
      <diagonal/>
    </border>
    <border>
      <left style="thin">
        <color indexed="64"/>
      </left>
      <right style="thin">
        <color indexed="64"/>
      </right>
      <top style="thin">
        <color theme="1" tint="0.24994659260841701"/>
      </top>
      <bottom style="thin">
        <color theme="1" tint="0.24994659260841701"/>
      </bottom>
      <diagonal/>
    </border>
    <border>
      <left style="thin">
        <color theme="1" tint="0.24994659260841701"/>
      </left>
      <right style="thin">
        <color indexed="64"/>
      </right>
      <top style="thin">
        <color theme="1" tint="0.24994659260841701"/>
      </top>
      <bottom style="thin">
        <color indexed="64"/>
      </bottom>
      <diagonal/>
    </border>
    <border>
      <left style="thin">
        <color indexed="64"/>
      </left>
      <right style="thin">
        <color theme="1" tint="0.24994659260841701"/>
      </right>
      <top style="thin">
        <color theme="1" tint="0.24994659260841701"/>
      </top>
      <bottom style="thin">
        <color indexed="64"/>
      </bottom>
      <diagonal/>
    </border>
    <border>
      <left style="thin">
        <color theme="1" tint="0.24994659260841701"/>
      </left>
      <right style="thin">
        <color indexed="64"/>
      </right>
      <top style="thin">
        <color indexed="64"/>
      </top>
      <bottom style="thin">
        <color indexed="64"/>
      </bottom>
      <diagonal/>
    </border>
    <border>
      <left style="thin">
        <color indexed="64"/>
      </left>
      <right style="thin">
        <color theme="1" tint="0.24994659260841701"/>
      </right>
      <top style="thin">
        <color indexed="64"/>
      </top>
      <bottom style="thin">
        <color indexed="64"/>
      </bottom>
      <diagonal/>
    </border>
    <border>
      <left style="thin">
        <color theme="1" tint="0.24994659260841701"/>
      </left>
      <right style="thin">
        <color indexed="64"/>
      </right>
      <top style="thin">
        <color indexed="64"/>
      </top>
      <bottom style="thin">
        <color theme="1" tint="0.24994659260841701"/>
      </bottom>
      <diagonal/>
    </border>
    <border>
      <left style="thin">
        <color indexed="64"/>
      </left>
      <right style="thin">
        <color theme="1" tint="0.24994659260841701"/>
      </right>
      <top style="thin">
        <color indexed="64"/>
      </top>
      <bottom style="thin">
        <color theme="1" tint="0.24994659260841701"/>
      </bottom>
      <diagonal/>
    </border>
    <border>
      <left style="thin">
        <color indexed="64"/>
      </left>
      <right style="thin">
        <color indexed="64"/>
      </right>
      <top/>
      <bottom style="thin">
        <color theme="4" tint="0.39991454817346722"/>
      </bottom>
      <diagonal/>
    </border>
    <border>
      <left style="thin">
        <color indexed="64"/>
      </left>
      <right style="thin">
        <color theme="3" tint="0.59996337778862885"/>
      </right>
      <top/>
      <bottom style="thin">
        <color theme="4" tint="0.39991454817346722"/>
      </bottom>
      <diagonal/>
    </border>
    <border>
      <left style="thin">
        <color theme="3" tint="0.59996337778862885"/>
      </left>
      <right style="thin">
        <color theme="3" tint="0.59996337778862885"/>
      </right>
      <top/>
      <bottom style="thin">
        <color theme="4" tint="0.39991454817346722"/>
      </bottom>
      <diagonal/>
    </border>
    <border>
      <left style="thin">
        <color theme="3" tint="0.59996337778862885"/>
      </left>
      <right style="thin">
        <color theme="3" tint="0.59996337778862885"/>
      </right>
      <top style="thin">
        <color theme="4" tint="0.39991454817346722"/>
      </top>
      <bottom style="thin">
        <color theme="4" tint="0.39991454817346722"/>
      </bottom>
      <diagonal/>
    </border>
    <border>
      <left style="thin">
        <color indexed="64"/>
      </left>
      <right style="thin">
        <color theme="3" tint="0.59996337778862885"/>
      </right>
      <top style="thin">
        <color theme="4" tint="0.39991454817346722"/>
      </top>
      <bottom style="thin">
        <color indexed="64"/>
      </bottom>
      <diagonal/>
    </border>
    <border>
      <left style="thin">
        <color theme="3" tint="0.59996337778862885"/>
      </left>
      <right style="thin">
        <color theme="3" tint="0.59996337778862885"/>
      </right>
      <top style="thin">
        <color theme="4" tint="0.39991454817346722"/>
      </top>
      <bottom style="thin">
        <color indexed="64"/>
      </bottom>
      <diagonal/>
    </border>
    <border>
      <left style="thin">
        <color theme="3" tint="0.59996337778862885"/>
      </left>
      <right style="thin">
        <color indexed="64"/>
      </right>
      <top style="thin">
        <color theme="4" tint="0.39991454817346722"/>
      </top>
      <bottom style="thin">
        <color indexed="64"/>
      </bottom>
      <diagonal/>
    </border>
    <border>
      <left style="thin">
        <color indexed="64"/>
      </left>
      <right style="thin">
        <color theme="3" tint="0.59996337778862885"/>
      </right>
      <top style="thin">
        <color theme="4" tint="0.39991454817346722"/>
      </top>
      <bottom style="thin">
        <color theme="4" tint="0.39991454817346722"/>
      </bottom>
      <diagonal/>
    </border>
    <border>
      <left style="thin">
        <color theme="3" tint="0.59996337778862885"/>
      </left>
      <right style="thin">
        <color theme="3" tint="0.59996337778862885"/>
      </right>
      <top style="thin">
        <color theme="1" tint="0.24994659260841701"/>
      </top>
      <bottom style="thin">
        <color theme="4" tint="0.39991454817346722"/>
      </bottom>
      <diagonal/>
    </border>
    <border>
      <left style="thin">
        <color indexed="64"/>
      </left>
      <right style="thin">
        <color indexed="64"/>
      </right>
      <top/>
      <bottom style="thin">
        <color theme="1" tint="0.24994659260841701"/>
      </bottom>
      <diagonal/>
    </border>
    <border>
      <left style="thin">
        <color indexed="64"/>
      </left>
      <right style="thin">
        <color theme="4" tint="0.39991454817346722"/>
      </right>
      <top style="thin">
        <color indexed="64"/>
      </top>
      <bottom style="thin">
        <color indexed="64"/>
      </bottom>
      <diagonal/>
    </border>
    <border>
      <left/>
      <right style="thin">
        <color theme="3" tint="0.59996337778862885"/>
      </right>
      <top/>
      <bottom/>
      <diagonal/>
    </border>
    <border>
      <left style="thin">
        <color indexed="64"/>
      </left>
      <right/>
      <top/>
      <bottom style="thin">
        <color theme="4" tint="0.39991454817346722"/>
      </bottom>
      <diagonal/>
    </border>
    <border>
      <left style="thin">
        <color theme="4" tint="0.39991454817346722"/>
      </left>
      <right style="thin">
        <color indexed="64"/>
      </right>
      <top style="thin">
        <color indexed="64"/>
      </top>
      <bottom style="thin">
        <color indexed="64"/>
      </bottom>
      <diagonal/>
    </border>
    <border>
      <left style="thin">
        <color theme="4" tint="0.39991454817346722"/>
      </left>
      <right style="thin">
        <color theme="4" tint="0.39988402966399123"/>
      </right>
      <top style="thin">
        <color indexed="64"/>
      </top>
      <bottom style="thin">
        <color theme="4" tint="0.39991454817346722"/>
      </bottom>
      <diagonal/>
    </border>
    <border>
      <left style="thin">
        <color theme="4" tint="0.39991454817346722"/>
      </left>
      <right style="thin">
        <color indexed="64"/>
      </right>
      <top/>
      <bottom/>
      <diagonal/>
    </border>
    <border>
      <left style="thin">
        <color indexed="64"/>
      </left>
      <right style="thin">
        <color theme="4" tint="0.39991454817346722"/>
      </right>
      <top/>
      <bottom style="thin">
        <color indexed="64"/>
      </bottom>
      <diagonal/>
    </border>
    <border>
      <left style="thin">
        <color theme="4" tint="0.59996337778862885"/>
      </left>
      <right/>
      <top/>
      <bottom style="thin">
        <color indexed="64"/>
      </bottom>
      <diagonal/>
    </border>
    <border>
      <left style="thin">
        <color theme="4" tint="0.39997558519241921"/>
      </left>
      <right style="thin">
        <color indexed="64"/>
      </right>
      <top style="thin">
        <color theme="4" tint="0.39997558519241921"/>
      </top>
      <bottom style="thin">
        <color indexed="64"/>
      </bottom>
      <diagonal/>
    </border>
    <border>
      <left/>
      <right style="thin">
        <color indexed="64"/>
      </right>
      <top style="thin">
        <color theme="4" tint="0.39997558519241921"/>
      </top>
      <bottom style="thin">
        <color indexed="64"/>
      </bottom>
      <diagonal/>
    </border>
    <border>
      <left/>
      <right style="thin">
        <color theme="4" tint="0.39997558519241921"/>
      </right>
      <top style="thin">
        <color indexed="64"/>
      </top>
      <bottom style="thin">
        <color theme="4" tint="0.59996337778862885"/>
      </bottom>
      <diagonal/>
    </border>
    <border>
      <left/>
      <right style="thin">
        <color theme="4" tint="0.39997558519241921"/>
      </right>
      <top/>
      <bottom style="thin">
        <color indexed="64"/>
      </bottom>
      <diagonal/>
    </border>
    <border>
      <left/>
      <right style="thin">
        <color indexed="64"/>
      </right>
      <top style="thin">
        <color indexed="64"/>
      </top>
      <bottom style="thin">
        <color theme="4" tint="0.39997558519241921"/>
      </bottom>
      <diagonal/>
    </border>
    <border>
      <left style="thin">
        <color theme="4" tint="0.39997558519241921"/>
      </left>
      <right style="thin">
        <color indexed="64"/>
      </right>
      <top style="thin">
        <color indexed="64"/>
      </top>
      <bottom style="thin">
        <color theme="4" tint="0.39997558519241921"/>
      </bottom>
      <diagonal/>
    </border>
    <border>
      <left/>
      <right style="thin">
        <color theme="4" tint="0.39997558519241921"/>
      </right>
      <top/>
      <bottom style="thin">
        <color theme="4" tint="0.59996337778862885"/>
      </bottom>
      <diagonal/>
    </border>
    <border>
      <left/>
      <right style="thin">
        <color indexed="64"/>
      </right>
      <top/>
      <bottom style="thin">
        <color theme="4" tint="0.39997558519241921"/>
      </bottom>
      <diagonal/>
    </border>
    <border>
      <left style="thin">
        <color theme="4" tint="0.39997558519241921"/>
      </left>
      <right style="thin">
        <color indexed="64"/>
      </right>
      <top style="thin">
        <color theme="4" tint="0.39997558519241921"/>
      </top>
      <bottom style="thin">
        <color theme="4" tint="0.39997558519241921"/>
      </bottom>
      <diagonal/>
    </border>
    <border>
      <left/>
      <right style="thin">
        <color indexed="64"/>
      </right>
      <top style="thin">
        <color theme="4" tint="0.39997558519241921"/>
      </top>
      <bottom style="thin">
        <color theme="4" tint="0.39997558519241921"/>
      </bottom>
      <diagonal/>
    </border>
    <border>
      <left/>
      <right style="thin">
        <color indexed="64"/>
      </right>
      <top style="thin">
        <color theme="4" tint="0.39997558519241921"/>
      </top>
      <bottom/>
      <diagonal/>
    </border>
    <border>
      <left/>
      <right/>
      <top/>
      <bottom style="double">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theme="1"/>
      </right>
      <top style="thin">
        <color indexed="64"/>
      </top>
      <bottom/>
      <diagonal/>
    </border>
    <border>
      <left/>
      <right style="thin">
        <color theme="1"/>
      </right>
      <top/>
      <bottom/>
      <diagonal/>
    </border>
    <border>
      <left style="thin">
        <color theme="1"/>
      </left>
      <right/>
      <top style="thin">
        <color indexed="64"/>
      </top>
      <bottom/>
      <diagonal/>
    </border>
    <border>
      <left style="thin">
        <color theme="1"/>
      </left>
      <right/>
      <top/>
      <bottom/>
      <diagonal/>
    </border>
    <border>
      <left style="thin">
        <color theme="1"/>
      </left>
      <right style="thin">
        <color theme="1"/>
      </right>
      <top style="thin">
        <color theme="4" tint="0.39991454817346722"/>
      </top>
      <bottom style="thin">
        <color theme="1"/>
      </bottom>
      <diagonal/>
    </border>
    <border>
      <left style="thin">
        <color theme="1"/>
      </left>
      <right style="thin">
        <color theme="1"/>
      </right>
      <top style="thin">
        <color theme="1"/>
      </top>
      <bottom style="thin">
        <color theme="4" tint="0.39991454817346722"/>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right style="thin">
        <color theme="1"/>
      </right>
      <top/>
      <bottom style="thin">
        <color theme="4" tint="0.59996337778862885"/>
      </bottom>
      <diagonal/>
    </border>
    <border>
      <left style="thin">
        <color theme="1"/>
      </left>
      <right style="thin">
        <color theme="4" tint="0.59996337778862885"/>
      </right>
      <top/>
      <bottom style="thin">
        <color theme="1"/>
      </bottom>
      <diagonal/>
    </border>
    <border>
      <left style="thin">
        <color theme="4" tint="0.59996337778862885"/>
      </left>
      <right/>
      <top style="thin">
        <color theme="4" tint="0.59996337778862885"/>
      </top>
      <bottom style="thin">
        <color theme="1"/>
      </bottom>
      <diagonal/>
    </border>
    <border>
      <left/>
      <right/>
      <top style="thin">
        <color theme="4" tint="0.59996337778862885"/>
      </top>
      <bottom style="thin">
        <color theme="1"/>
      </bottom>
      <diagonal/>
    </border>
    <border>
      <left/>
      <right style="thin">
        <color theme="4" tint="0.59996337778862885"/>
      </right>
      <top style="thin">
        <color theme="4" tint="0.59996337778862885"/>
      </top>
      <bottom style="thin">
        <color theme="1"/>
      </bottom>
      <diagonal/>
    </border>
    <border>
      <left/>
      <right style="thin">
        <color theme="1"/>
      </right>
      <top style="thin">
        <color theme="4" tint="0.59996337778862885"/>
      </top>
      <bottom style="thin">
        <color theme="1"/>
      </bottom>
      <diagonal/>
    </border>
    <border>
      <left style="thin">
        <color indexed="64"/>
      </left>
      <right style="thin">
        <color theme="4" tint="0.39997558519241921"/>
      </right>
      <top style="thin">
        <color theme="4" tint="0.39997558519241921"/>
      </top>
      <bottom style="thin">
        <color theme="4" tint="0.39997558519241921"/>
      </bottom>
      <diagonal/>
    </border>
    <border>
      <left style="thin">
        <color indexed="64"/>
      </left>
      <right style="thin">
        <color theme="4" tint="0.39997558519241921"/>
      </right>
      <top style="thin">
        <color theme="4" tint="0.39997558519241921"/>
      </top>
      <bottom style="thin">
        <color indexed="64"/>
      </bottom>
      <diagonal/>
    </border>
    <border>
      <left style="thin">
        <color theme="4" tint="0.39997558519241921"/>
      </left>
      <right style="thin">
        <color theme="4" tint="0.39997558519241921"/>
      </right>
      <top style="thin">
        <color theme="4" tint="0.39997558519241921"/>
      </top>
      <bottom style="thin">
        <color indexed="64"/>
      </bottom>
      <diagonal/>
    </border>
    <border>
      <left style="thin">
        <color indexed="64"/>
      </left>
      <right style="thin">
        <color theme="4" tint="0.39997558519241921"/>
      </right>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thin">
        <color theme="4" tint="0.39997558519241921"/>
      </left>
      <right style="thin">
        <color indexed="64"/>
      </right>
      <top/>
      <bottom style="thin">
        <color theme="4" tint="0.39997558519241921"/>
      </bottom>
      <diagonal/>
    </border>
    <border>
      <left/>
      <right style="thin">
        <color indexed="64"/>
      </right>
      <top style="thin">
        <color theme="4" tint="0.59996337778862885"/>
      </top>
      <bottom style="thin">
        <color indexed="64"/>
      </bottom>
      <diagonal/>
    </border>
    <border>
      <left style="thin">
        <color theme="4" tint="0.59996337778862885"/>
      </left>
      <right style="thin">
        <color indexed="64"/>
      </right>
      <top style="thin">
        <color theme="4" tint="0.59996337778862885"/>
      </top>
      <bottom style="thin">
        <color indexed="64"/>
      </bottom>
      <diagonal/>
    </border>
    <border>
      <left style="thin">
        <color indexed="64"/>
      </left>
      <right style="thin">
        <color theme="4" tint="0.59996337778862885"/>
      </right>
      <top style="thin">
        <color theme="4" tint="0.59996337778862885"/>
      </top>
      <bottom style="thin">
        <color indexed="64"/>
      </bottom>
      <diagonal/>
    </border>
    <border>
      <left style="thin">
        <color indexed="64"/>
      </left>
      <right style="thin">
        <color theme="3" tint="0.59996337778862885"/>
      </right>
      <top style="thin">
        <color indexed="64"/>
      </top>
      <bottom style="thin">
        <color theme="4" tint="0.39991454817346722"/>
      </bottom>
      <diagonal/>
    </border>
    <border>
      <left style="thin">
        <color theme="3" tint="0.59996337778862885"/>
      </left>
      <right style="thin">
        <color theme="3" tint="0.59996337778862885"/>
      </right>
      <top style="thin">
        <color indexed="64"/>
      </top>
      <bottom style="thin">
        <color theme="4" tint="0.39991454817346722"/>
      </bottom>
      <diagonal/>
    </border>
    <border>
      <left/>
      <right/>
      <top style="thin">
        <color indexed="64"/>
      </top>
      <bottom style="thin">
        <color theme="4" tint="0.39991454817346722"/>
      </bottom>
      <diagonal/>
    </border>
    <border>
      <left style="thin">
        <color indexed="64"/>
      </left>
      <right style="thin">
        <color theme="3" tint="0.59996337778862885"/>
      </right>
      <top/>
      <bottom style="thin">
        <color indexed="64"/>
      </bottom>
      <diagonal/>
    </border>
    <border>
      <left style="thin">
        <color indexed="64"/>
      </left>
      <right style="thin">
        <color indexed="64"/>
      </right>
      <top style="thin">
        <color indexed="64"/>
      </top>
      <bottom style="thin">
        <color theme="3" tint="0.59996337778862885"/>
      </bottom>
      <diagonal/>
    </border>
    <border>
      <left style="thin">
        <color indexed="64"/>
      </left>
      <right style="thin">
        <color indexed="64"/>
      </right>
      <top style="thin">
        <color theme="3" tint="0.59996337778862885"/>
      </top>
      <bottom style="thin">
        <color theme="3" tint="0.59996337778862885"/>
      </bottom>
      <diagonal/>
    </border>
    <border>
      <left style="thin">
        <color indexed="64"/>
      </left>
      <right style="thin">
        <color indexed="64"/>
      </right>
      <top style="thin">
        <color theme="3" tint="0.59996337778862885"/>
      </top>
      <bottom style="thin">
        <color indexed="64"/>
      </bottom>
      <diagonal/>
    </border>
    <border>
      <left style="thin">
        <color indexed="64"/>
      </left>
      <right/>
      <top style="thin">
        <color indexed="64"/>
      </top>
      <bottom style="thin">
        <color theme="3" tint="0.59996337778862885"/>
      </bottom>
      <diagonal/>
    </border>
    <border>
      <left style="thin">
        <color indexed="64"/>
      </left>
      <right/>
      <top style="thin">
        <color theme="3" tint="0.59996337778862885"/>
      </top>
      <bottom style="thin">
        <color theme="3" tint="0.59996337778862885"/>
      </bottom>
      <diagonal/>
    </border>
    <border>
      <left style="thin">
        <color indexed="64"/>
      </left>
      <right/>
      <top style="thin">
        <color theme="3" tint="0.59996337778862885"/>
      </top>
      <bottom style="thin">
        <color indexed="64"/>
      </bottom>
      <diagonal/>
    </border>
  </borders>
  <cellStyleXfs count="16971">
    <xf numFmtId="0" fontId="0" fillId="0" borderId="0"/>
    <xf numFmtId="0" fontId="20" fillId="0" borderId="0" applyNumberFormat="0" applyFill="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164" fontId="11" fillId="21" borderId="0" applyNumberFormat="0" applyBorder="0" applyAlignment="0" applyProtection="0"/>
    <xf numFmtId="0" fontId="11" fillId="22" borderId="0" applyNumberFormat="0" applyBorder="0" applyAlignment="0" applyProtection="0"/>
    <xf numFmtId="164" fontId="11" fillId="22" borderId="0" applyNumberFormat="0" applyBorder="0" applyAlignment="0" applyProtection="0"/>
    <xf numFmtId="0" fontId="11" fillId="23" borderId="0" applyNumberFormat="0" applyBorder="0" applyAlignment="0" applyProtection="0"/>
    <xf numFmtId="164" fontId="11" fillId="23" borderId="0" applyNumberFormat="0" applyBorder="0" applyAlignment="0" applyProtection="0"/>
    <xf numFmtId="0" fontId="11" fillId="24" borderId="0" applyNumberFormat="0" applyBorder="0" applyAlignment="0" applyProtection="0"/>
    <xf numFmtId="164" fontId="11" fillId="24" borderId="0" applyNumberFormat="0" applyBorder="0" applyAlignment="0" applyProtection="0"/>
    <xf numFmtId="0" fontId="11" fillId="25" borderId="0" applyNumberFormat="0" applyBorder="0" applyAlignment="0" applyProtection="0"/>
    <xf numFmtId="164" fontId="11" fillId="25" borderId="0" applyNumberFormat="0" applyBorder="0" applyAlignment="0" applyProtection="0"/>
    <xf numFmtId="0" fontId="11" fillId="26" borderId="0" applyNumberFormat="0" applyBorder="0" applyAlignment="0" applyProtection="0"/>
    <xf numFmtId="164" fontId="11" fillId="26" borderId="0" applyNumberFormat="0" applyBorder="0" applyAlignment="0" applyProtection="0"/>
    <xf numFmtId="0" fontId="21" fillId="15"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2" fillId="21" borderId="0" applyNumberFormat="0" applyBorder="0" applyAlignment="0" applyProtection="0"/>
    <xf numFmtId="0" fontId="11" fillId="15"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11" fillId="16"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11" fillId="17"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11" fillId="18"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11" fillId="19"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11" fillId="20" borderId="0" applyNumberFormat="0" applyBorder="0" applyAlignment="0" applyProtection="0"/>
    <xf numFmtId="0" fontId="22" fillId="26"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6"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0" borderId="0" applyNumberFormat="0" applyBorder="0" applyAlignment="0" applyProtection="0"/>
    <xf numFmtId="0" fontId="11" fillId="29"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7" borderId="0" applyNumberFormat="0" applyBorder="0" applyAlignment="0" applyProtection="0"/>
    <xf numFmtId="0" fontId="11" fillId="27" borderId="0" applyNumberFormat="0" applyBorder="0" applyAlignment="0" applyProtection="0"/>
    <xf numFmtId="0" fontId="11" fillId="31"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164" fontId="11" fillId="32" borderId="0" applyNumberFormat="0" applyBorder="0" applyAlignment="0" applyProtection="0"/>
    <xf numFmtId="0" fontId="11" fillId="33" borderId="0" applyNumberFormat="0" applyBorder="0" applyAlignment="0" applyProtection="0"/>
    <xf numFmtId="164" fontId="11" fillId="33" borderId="0" applyNumberFormat="0" applyBorder="0" applyAlignment="0" applyProtection="0"/>
    <xf numFmtId="0" fontId="11" fillId="34" borderId="0" applyNumberFormat="0" applyBorder="0" applyAlignment="0" applyProtection="0"/>
    <xf numFmtId="164" fontId="11" fillId="34" borderId="0" applyNumberFormat="0" applyBorder="0" applyAlignment="0" applyProtection="0"/>
    <xf numFmtId="0" fontId="11" fillId="24" borderId="0" applyNumberFormat="0" applyBorder="0" applyAlignment="0" applyProtection="0"/>
    <xf numFmtId="164" fontId="11" fillId="24" borderId="0" applyNumberFormat="0" applyBorder="0" applyAlignment="0" applyProtection="0"/>
    <xf numFmtId="0" fontId="11" fillId="32" borderId="0" applyNumberFormat="0" applyBorder="0" applyAlignment="0" applyProtection="0"/>
    <xf numFmtId="164" fontId="11" fillId="32" borderId="0" applyNumberFormat="0" applyBorder="0" applyAlignment="0" applyProtection="0"/>
    <xf numFmtId="0" fontId="11" fillId="35" borderId="0" applyNumberFormat="0" applyBorder="0" applyAlignment="0" applyProtection="0"/>
    <xf numFmtId="164" fontId="11" fillId="35" borderId="0" applyNumberFormat="0" applyBorder="0" applyAlignment="0" applyProtection="0"/>
    <xf numFmtId="0" fontId="21" fillId="27"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27"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2" fillId="32" borderId="0" applyNumberFormat="0" applyBorder="0" applyAlignment="0" applyProtection="0"/>
    <xf numFmtId="0" fontId="11" fillId="27"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11" fillId="28"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11" fillId="30" borderId="0" applyNumberFormat="0" applyBorder="0" applyAlignment="0" applyProtection="0"/>
    <xf numFmtId="0" fontId="22" fillId="34" borderId="0" applyNumberFormat="0" applyBorder="0" applyAlignment="0" applyProtection="0"/>
    <xf numFmtId="0" fontId="22" fillId="24" borderId="0" applyNumberFormat="0" applyBorder="0" applyAlignment="0" applyProtection="0"/>
    <xf numFmtId="0" fontId="11" fillId="18" borderId="0" applyNumberFormat="0" applyBorder="0" applyAlignment="0" applyProtection="0"/>
    <xf numFmtId="0" fontId="22" fillId="24" borderId="0" applyNumberFormat="0" applyBorder="0" applyAlignment="0" applyProtection="0"/>
    <xf numFmtId="0" fontId="22" fillId="32" borderId="0" applyNumberFormat="0" applyBorder="0" applyAlignment="0" applyProtection="0"/>
    <xf numFmtId="0" fontId="11" fillId="27" borderId="0" applyNumberFormat="0" applyBorder="0" applyAlignment="0" applyProtection="0"/>
    <xf numFmtId="0" fontId="22" fillId="32" borderId="0" applyNumberFormat="0" applyBorder="0" applyAlignment="0" applyProtection="0"/>
    <xf numFmtId="0" fontId="22" fillId="35" borderId="0" applyNumberFormat="0" applyBorder="0" applyAlignment="0" applyProtection="0"/>
    <xf numFmtId="0" fontId="11" fillId="31" borderId="0" applyNumberFormat="0" applyBorder="0" applyAlignment="0" applyProtection="0"/>
    <xf numFmtId="0" fontId="22" fillId="35" borderId="0" applyNumberFormat="0" applyBorder="0" applyAlignment="0" applyProtection="0"/>
    <xf numFmtId="0" fontId="11" fillId="27"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0" borderId="0" applyNumberFormat="0" applyBorder="0" applyAlignment="0" applyProtection="0"/>
    <xf numFmtId="0" fontId="11" fillId="29"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7" borderId="0" applyNumberFormat="0" applyBorder="0" applyAlignment="0" applyProtection="0"/>
    <xf numFmtId="0" fontId="11" fillId="27" borderId="0" applyNumberFormat="0" applyBorder="0" applyAlignment="0" applyProtection="0"/>
    <xf numFmtId="0" fontId="11" fillId="31"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1" fillId="34" borderId="0" applyNumberFormat="0" applyBorder="0" applyAlignment="0" applyProtection="0"/>
    <xf numFmtId="0" fontId="11" fillId="24" borderId="0" applyNumberFormat="0" applyBorder="0" applyAlignment="0" applyProtection="0"/>
    <xf numFmtId="0" fontId="11" fillId="32" borderId="0" applyNumberFormat="0" applyBorder="0" applyAlignment="0" applyProtection="0"/>
    <xf numFmtId="0" fontId="11" fillId="35"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1" fillId="34" borderId="0" applyNumberFormat="0" applyBorder="0" applyAlignment="0" applyProtection="0"/>
    <xf numFmtId="0" fontId="11" fillId="24" borderId="0" applyNumberFormat="0" applyBorder="0" applyAlignment="0" applyProtection="0"/>
    <xf numFmtId="0" fontId="11" fillId="32" borderId="0" applyNumberFormat="0" applyBorder="0" applyAlignment="0" applyProtection="0"/>
    <xf numFmtId="0" fontId="11" fillId="35"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40"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3" borderId="0" applyNumberFormat="0" applyBorder="0" applyAlignment="0" applyProtection="0"/>
    <xf numFmtId="164" fontId="23" fillId="33" borderId="0" applyNumberFormat="0" applyBorder="0" applyAlignment="0" applyProtection="0"/>
    <xf numFmtId="0" fontId="23" fillId="34" borderId="0" applyNumberFormat="0" applyBorder="0" applyAlignment="0" applyProtection="0"/>
    <xf numFmtId="164" fontId="23" fillId="34" borderId="0" applyNumberFormat="0" applyBorder="0" applyAlignment="0" applyProtection="0"/>
    <xf numFmtId="0" fontId="23" fillId="41" borderId="0" applyNumberFormat="0" applyBorder="0" applyAlignment="0" applyProtection="0"/>
    <xf numFmtId="164" fontId="23" fillId="41" borderId="0" applyNumberFormat="0" applyBorder="0" applyAlignment="0" applyProtection="0"/>
    <xf numFmtId="0" fontId="23" fillId="42" borderId="0" applyNumberFormat="0" applyBorder="0" applyAlignment="0" applyProtection="0"/>
    <xf numFmtId="164" fontId="23" fillId="42" borderId="0" applyNumberFormat="0" applyBorder="0" applyAlignment="0" applyProtection="0"/>
    <xf numFmtId="0" fontId="23" fillId="43" borderId="0" applyNumberFormat="0" applyBorder="0" applyAlignment="0" applyProtection="0"/>
    <xf numFmtId="164" fontId="23" fillId="43"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29"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1" fillId="40" borderId="0" applyNumberFormat="0" applyBorder="0" applyAlignment="0" applyProtection="0"/>
    <xf numFmtId="0" fontId="23" fillId="36" borderId="0" applyNumberFormat="0" applyBorder="0" applyAlignment="0" applyProtection="0"/>
    <xf numFmtId="0" fontId="21" fillId="40" borderId="0" applyNumberFormat="0" applyBorder="0" applyAlignment="0" applyProtection="0"/>
    <xf numFmtId="0" fontId="21" fillId="33" borderId="0" applyNumberFormat="0" applyBorder="0" applyAlignment="0" applyProtection="0"/>
    <xf numFmtId="0" fontId="23" fillId="28"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3" fillId="30" borderId="0" applyNumberFormat="0" applyBorder="0" applyAlignment="0" applyProtection="0"/>
    <xf numFmtId="0" fontId="21" fillId="34" borderId="0" applyNumberFormat="0" applyBorder="0" applyAlignment="0" applyProtection="0"/>
    <xf numFmtId="0" fontId="21" fillId="41" borderId="0" applyNumberFormat="0" applyBorder="0" applyAlignment="0" applyProtection="0"/>
    <xf numFmtId="0" fontId="23" fillId="37" borderId="0" applyNumberFormat="0" applyBorder="0" applyAlignment="0" applyProtection="0"/>
    <xf numFmtId="0" fontId="21" fillId="41" borderId="0" applyNumberFormat="0" applyBorder="0" applyAlignment="0" applyProtection="0"/>
    <xf numFmtId="0" fontId="21" fillId="42" borderId="0" applyNumberFormat="0" applyBorder="0" applyAlignment="0" applyProtection="0"/>
    <xf numFmtId="0" fontId="23" fillId="38"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3" fillId="39" borderId="0" applyNumberFormat="0" applyBorder="0" applyAlignment="0" applyProtection="0"/>
    <xf numFmtId="0" fontId="21" fillId="43"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23" fillId="29"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40"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3" borderId="0" applyNumberFormat="0" applyBorder="0" applyAlignment="0" applyProtection="0"/>
    <xf numFmtId="0" fontId="23" fillId="40"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3" borderId="0" applyNumberFormat="0" applyBorder="0" applyAlignment="0" applyProtection="0"/>
    <xf numFmtId="164" fontId="23" fillId="44" borderId="0" applyNumberFormat="0" applyBorder="0" applyAlignment="0" applyProtection="0"/>
    <xf numFmtId="164" fontId="23" fillId="45" borderId="0" applyNumberFormat="0" applyBorder="0" applyAlignment="0" applyProtection="0"/>
    <xf numFmtId="164" fontId="23" fillId="46" borderId="0" applyNumberFormat="0" applyBorder="0" applyAlignment="0" applyProtection="0"/>
    <xf numFmtId="164" fontId="23" fillId="41" borderId="0" applyNumberFormat="0" applyBorder="0" applyAlignment="0" applyProtection="0"/>
    <xf numFmtId="164" fontId="23" fillId="42" borderId="0" applyNumberFormat="0" applyBorder="0" applyAlignment="0" applyProtection="0"/>
    <xf numFmtId="164" fontId="23" fillId="47"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0" fontId="26" fillId="0" borderId="0" applyNumberFormat="0" applyFill="0" applyBorder="0" applyAlignment="0" applyProtection="0"/>
    <xf numFmtId="164" fontId="26" fillId="0" borderId="0" applyNumberFormat="0" applyFill="0" applyBorder="0" applyAlignment="0" applyProtection="0"/>
    <xf numFmtId="0" fontId="24" fillId="22" borderId="0" applyNumberFormat="0" applyBorder="0" applyAlignment="0" applyProtection="0"/>
    <xf numFmtId="0" fontId="27" fillId="16" borderId="0" applyNumberFormat="0" applyBorder="0" applyAlignment="0" applyProtection="0"/>
    <xf numFmtId="0" fontId="24" fillId="22" borderId="0" applyNumberFormat="0" applyBorder="0" applyAlignment="0" applyProtection="0"/>
    <xf numFmtId="0" fontId="27" fillId="2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8" fillId="23" borderId="0" applyNumberFormat="0" applyBorder="0" applyAlignment="0" applyProtection="0"/>
    <xf numFmtId="0" fontId="29" fillId="0" borderId="42" applyNumberFormat="0" applyFill="0" applyAlignment="0" applyProtection="0"/>
    <xf numFmtId="0" fontId="29" fillId="0" borderId="42" applyNumberFormat="0" applyFill="0" applyAlignment="0" applyProtection="0"/>
    <xf numFmtId="0" fontId="30" fillId="0" borderId="43" applyNumberFormat="0" applyFill="0" applyAlignment="0" applyProtection="0"/>
    <xf numFmtId="0" fontId="30" fillId="0" borderId="43" applyNumberFormat="0" applyFill="0" applyAlignment="0" applyProtection="0"/>
    <xf numFmtId="0" fontId="31" fillId="0" borderId="44" applyNumberFormat="0" applyFill="0" applyAlignment="0" applyProtection="0"/>
    <xf numFmtId="0" fontId="31" fillId="0" borderId="44"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52" borderId="45" applyNumberFormat="0" applyAlignment="0" applyProtection="0"/>
    <xf numFmtId="0" fontId="32" fillId="52" borderId="45" applyNumberFormat="0" applyAlignment="0" applyProtection="0"/>
    <xf numFmtId="0" fontId="32" fillId="53" borderId="45" applyNumberFormat="0" applyAlignment="0" applyProtection="0"/>
    <xf numFmtId="164" fontId="32" fillId="53" borderId="45" applyNumberFormat="0" applyAlignment="0" applyProtection="0"/>
    <xf numFmtId="0" fontId="31" fillId="53" borderId="45" applyNumberFormat="0" applyAlignment="0" applyProtection="0"/>
    <xf numFmtId="0" fontId="32" fillId="52" borderId="45" applyNumberFormat="0" applyAlignment="0" applyProtection="0"/>
    <xf numFmtId="0" fontId="31" fillId="53" borderId="45" applyNumberFormat="0" applyAlignment="0" applyProtection="0"/>
    <xf numFmtId="0" fontId="32" fillId="53" borderId="45" applyNumberFormat="0" applyAlignment="0" applyProtection="0"/>
    <xf numFmtId="0" fontId="8" fillId="4" borderId="4" applyNumberFormat="0" applyAlignment="0" applyProtection="0"/>
    <xf numFmtId="0" fontId="8" fillId="4" borderId="4" applyNumberFormat="0" applyAlignment="0" applyProtection="0"/>
    <xf numFmtId="0" fontId="32" fillId="53" borderId="45" applyNumberFormat="0" applyAlignment="0" applyProtection="0"/>
    <xf numFmtId="0" fontId="33" fillId="54" borderId="46" applyNumberFormat="0" applyAlignment="0" applyProtection="0"/>
    <xf numFmtId="0" fontId="34" fillId="0" borderId="47" applyNumberFormat="0" applyFill="0" applyAlignment="0" applyProtection="0"/>
    <xf numFmtId="0" fontId="34" fillId="0" borderId="47" applyNumberFormat="0" applyFill="0" applyAlignment="0" applyProtection="0"/>
    <xf numFmtId="0" fontId="33" fillId="55" borderId="46" applyNumberFormat="0" applyAlignment="0" applyProtection="0"/>
    <xf numFmtId="0" fontId="33" fillId="55" borderId="46" applyNumberFormat="0" applyAlignment="0" applyProtection="0"/>
    <xf numFmtId="0" fontId="34" fillId="0" borderId="47" applyNumberFormat="0" applyFill="0" applyAlignment="0" applyProtection="0"/>
    <xf numFmtId="164" fontId="34" fillId="0" borderId="47" applyNumberFormat="0" applyFill="0" applyAlignment="0" applyProtection="0"/>
    <xf numFmtId="0" fontId="34" fillId="0" borderId="47" applyNumberFormat="0" applyFill="0" applyAlignment="0" applyProtection="0"/>
    <xf numFmtId="0" fontId="34" fillId="54" borderId="46" applyNumberFormat="0" applyAlignment="0" applyProtection="0"/>
    <xf numFmtId="0" fontId="33" fillId="55" borderId="46" applyNumberFormat="0" applyAlignment="0" applyProtection="0"/>
    <xf numFmtId="0" fontId="34" fillId="54" borderId="46" applyNumberFormat="0" applyAlignment="0" applyProtection="0"/>
    <xf numFmtId="0" fontId="33" fillId="54" borderId="46" applyNumberFormat="0" applyAlignment="0" applyProtection="0"/>
    <xf numFmtId="0" fontId="9" fillId="5" borderId="5" applyNumberFormat="0" applyAlignment="0" applyProtection="0"/>
    <xf numFmtId="0" fontId="9" fillId="5" borderId="5" applyNumberFormat="0" applyAlignment="0" applyProtection="0"/>
    <xf numFmtId="0" fontId="23" fillId="48"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51" borderId="0" applyNumberFormat="0" applyBorder="0" applyAlignment="0" applyProtection="0"/>
    <xf numFmtId="0" fontId="23" fillId="51" borderId="0" applyNumberFormat="0" applyBorder="0" applyAlignment="0" applyProtection="0"/>
    <xf numFmtId="165" fontId="11" fillId="0" borderId="0" applyFont="0" applyFill="0" applyBorder="0" applyAlignment="0" applyProtection="0"/>
    <xf numFmtId="0" fontId="35" fillId="56" borderId="48" applyNumberFormat="0" applyFont="0" applyAlignment="0" applyProtection="0"/>
    <xf numFmtId="0" fontId="36" fillId="56" borderId="48" applyNumberFormat="0" applyFont="0" applyAlignment="0" applyProtection="0"/>
    <xf numFmtId="0" fontId="23" fillId="44"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7" borderId="0" applyNumberFormat="0" applyBorder="0" applyAlignment="0" applyProtection="0"/>
    <xf numFmtId="0" fontId="28" fillId="17" borderId="0" applyNumberFormat="0" applyBorder="0" applyAlignment="0" applyProtection="0"/>
    <xf numFmtId="0" fontId="28" fillId="23" borderId="0" applyNumberFormat="0" applyBorder="0" applyAlignment="0" applyProtection="0"/>
    <xf numFmtId="0" fontId="28" fillId="17" borderId="0" applyNumberFormat="0" applyBorder="0" applyAlignment="0" applyProtection="0"/>
    <xf numFmtId="166" fontId="11" fillId="0" borderId="0" applyFont="0" applyFill="0" applyBorder="0" applyAlignment="0" applyProtection="0"/>
    <xf numFmtId="3" fontId="37" fillId="0" borderId="0" applyBorder="0">
      <alignment vertical="center"/>
      <protection locked="0"/>
    </xf>
    <xf numFmtId="3" fontId="37" fillId="0" borderId="0" applyBorder="0">
      <alignment vertical="center"/>
      <protection locked="0"/>
    </xf>
    <xf numFmtId="167" fontId="36" fillId="0" borderId="0" applyFill="0" applyBorder="0" applyProtection="0">
      <alignment vertical="center"/>
    </xf>
    <xf numFmtId="168" fontId="36" fillId="0" borderId="0" applyFill="0" applyBorder="0" applyProtection="0">
      <alignment vertical="center"/>
    </xf>
    <xf numFmtId="169" fontId="36" fillId="0" borderId="0" applyFill="0" applyBorder="0" applyProtection="0">
      <alignment vertical="center"/>
    </xf>
    <xf numFmtId="170" fontId="36" fillId="0" borderId="0" applyFill="0" applyBorder="0" applyProtection="0">
      <alignment vertical="center"/>
    </xf>
    <xf numFmtId="171" fontId="35" fillId="0" borderId="0" applyFill="0" applyBorder="0" applyAlignment="0" applyProtection="0"/>
    <xf numFmtId="172" fontId="36" fillId="0" borderId="0" applyFont="0" applyFill="0" applyBorder="0" applyAlignment="0" applyProtection="0"/>
    <xf numFmtId="0" fontId="36" fillId="19" borderId="0" applyBorder="0"/>
    <xf numFmtId="0" fontId="36" fillId="19" borderId="0" applyBorder="0"/>
    <xf numFmtId="0" fontId="36" fillId="19" borderId="0" applyBorder="0"/>
    <xf numFmtId="0" fontId="36" fillId="57" borderId="49" applyBorder="0"/>
    <xf numFmtId="0" fontId="35" fillId="57" borderId="49" applyBorder="0"/>
    <xf numFmtId="0" fontId="36" fillId="19" borderId="0" applyBorder="0"/>
    <xf numFmtId="0" fontId="35" fillId="57" borderId="49" applyBorder="0"/>
    <xf numFmtId="0" fontId="35" fillId="57" borderId="49" applyBorder="0"/>
    <xf numFmtId="0" fontId="35" fillId="57" borderId="49" applyBorder="0"/>
    <xf numFmtId="0" fontId="35" fillId="57" borderId="49" applyBorder="0"/>
    <xf numFmtId="0" fontId="35" fillId="57" borderId="49" applyBorder="0"/>
    <xf numFmtId="0" fontId="36" fillId="19" borderId="0" applyBorder="0"/>
    <xf numFmtId="0" fontId="31" fillId="0" borderId="0" applyNumberFormat="0" applyFill="0" applyBorder="0" applyAlignment="0" applyProtection="0"/>
    <xf numFmtId="0" fontId="23" fillId="44"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7" borderId="0" applyNumberFormat="0" applyBorder="0" applyAlignment="0" applyProtection="0"/>
    <xf numFmtId="0" fontId="38" fillId="20" borderId="45" applyNumberFormat="0" applyAlignment="0" applyProtection="0"/>
    <xf numFmtId="0" fontId="38" fillId="26" borderId="45" applyNumberFormat="0" applyAlignment="0" applyProtection="0"/>
    <xf numFmtId="0" fontId="38" fillId="20" borderId="45" applyNumberFormat="0" applyAlignment="0" applyProtection="0"/>
    <xf numFmtId="0" fontId="38" fillId="20" borderId="45" applyNumberFormat="0" applyAlignment="0" applyProtection="0"/>
    <xf numFmtId="0" fontId="38" fillId="20" borderId="45" applyNumberFormat="0" applyAlignment="0" applyProtection="0"/>
    <xf numFmtId="173" fontId="36" fillId="0" borderId="0" applyFill="0" applyBorder="0" applyAlignment="0" applyProtection="0"/>
    <xf numFmtId="174" fontId="36" fillId="0" borderId="0" applyFont="0" applyFill="0" applyBorder="0" applyAlignment="0" applyProtection="0"/>
    <xf numFmtId="174" fontId="35" fillId="0" borderId="0" applyFont="0" applyFill="0" applyBorder="0" applyAlignment="0" applyProtection="0"/>
    <xf numFmtId="173" fontId="36" fillId="0" borderId="0" applyFill="0" applyBorder="0" applyAlignment="0" applyProtection="0"/>
    <xf numFmtId="174" fontId="35" fillId="0" borderId="0" applyFont="0" applyFill="0" applyBorder="0" applyAlignment="0" applyProtection="0"/>
    <xf numFmtId="174" fontId="35" fillId="0" borderId="0" applyFont="0" applyFill="0" applyBorder="0" applyAlignment="0" applyProtection="0"/>
    <xf numFmtId="174" fontId="35" fillId="0" borderId="0" applyFont="0" applyFill="0" applyBorder="0" applyAlignment="0" applyProtection="0"/>
    <xf numFmtId="174" fontId="35" fillId="0" borderId="0" applyFont="0" applyFill="0" applyBorder="0" applyAlignment="0" applyProtection="0"/>
    <xf numFmtId="174" fontId="35" fillId="0" borderId="0" applyFon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0" fillId="0" borderId="0" applyNumberFormat="0" applyFill="0" applyBorder="0" applyAlignment="0" applyProtection="0"/>
    <xf numFmtId="0" fontId="33" fillId="23" borderId="0" applyNumberFormat="0" applyBorder="0" applyAlignment="0" applyProtection="0"/>
    <xf numFmtId="0" fontId="28" fillId="17" borderId="0" applyNumberFormat="0" applyBorder="0" applyAlignment="0" applyProtection="0"/>
    <xf numFmtId="0" fontId="33" fillId="23" borderId="0" applyNumberFormat="0" applyBorder="0" applyAlignment="0" applyProtection="0"/>
    <xf numFmtId="0" fontId="28" fillId="23" borderId="0" applyNumberFormat="0" applyBorder="0" applyAlignment="0" applyProtection="0"/>
    <xf numFmtId="0" fontId="27" fillId="0" borderId="42" applyNumberFormat="0" applyFill="0" applyAlignment="0" applyProtection="0"/>
    <xf numFmtId="0" fontId="27" fillId="0" borderId="42" applyNumberFormat="0" applyFill="0" applyAlignment="0" applyProtection="0"/>
    <xf numFmtId="0" fontId="29" fillId="0" borderId="42"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29" fillId="0" borderId="43" applyNumberFormat="0" applyFill="0" applyAlignment="0" applyProtection="0"/>
    <xf numFmtId="0" fontId="29" fillId="0" borderId="43" applyNumberFormat="0" applyFill="0" applyAlignment="0" applyProtection="0"/>
    <xf numFmtId="0" fontId="30" fillId="0" borderId="43"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0" fontId="31" fillId="0" borderId="44"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1" fillId="0" borderId="0" applyNumberFormat="0" applyFon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3" fillId="0" borderId="47" applyNumberFormat="0" applyFill="0" applyAlignment="0" applyProtection="0"/>
    <xf numFmtId="0" fontId="36" fillId="58" borderId="48" applyNumberFormat="0" applyAlignment="0" applyProtection="0"/>
    <xf numFmtId="0" fontId="36" fillId="58" borderId="48" applyNumberFormat="0" applyAlignment="0" applyProtection="0"/>
    <xf numFmtId="0" fontId="27" fillId="16" borderId="0" applyNumberFormat="0" applyBorder="0" applyAlignment="0" applyProtection="0"/>
    <xf numFmtId="0" fontId="27" fillId="16" borderId="0" applyNumberFormat="0" applyBorder="0" applyAlignment="0" applyProtection="0"/>
    <xf numFmtId="0" fontId="42" fillId="0" borderId="40" applyNumberFormat="0" applyFill="0" applyBorder="0" applyAlignment="0" applyProtection="0">
      <alignment horizontal="left"/>
    </xf>
    <xf numFmtId="0" fontId="28" fillId="17" borderId="0" applyNumberFormat="0" applyBorder="0" applyAlignment="0" applyProtection="0"/>
    <xf numFmtId="0" fontId="28" fillId="17" borderId="0" applyNumberFormat="0" applyBorder="0" applyAlignment="0" applyProtection="0"/>
    <xf numFmtId="0" fontId="24" fillId="22" borderId="0" applyNumberFormat="0" applyBorder="0" applyAlignment="0" applyProtection="0"/>
    <xf numFmtId="0" fontId="27" fillId="22" borderId="0" applyNumberFormat="0" applyBorder="0" applyAlignment="0" applyProtection="0"/>
    <xf numFmtId="0" fontId="24" fillId="22" borderId="0" applyNumberFormat="0" applyBorder="0" applyAlignment="0" applyProtection="0"/>
    <xf numFmtId="0" fontId="38" fillId="20" borderId="45" applyNumberFormat="0" applyAlignment="0" applyProtection="0"/>
    <xf numFmtId="0" fontId="38" fillId="20" borderId="45" applyNumberFormat="0" applyAlignment="0" applyProtection="0"/>
    <xf numFmtId="0" fontId="27" fillId="22" borderId="0" applyNumberFormat="0" applyBorder="0" applyAlignment="0" applyProtection="0"/>
    <xf numFmtId="164" fontId="27" fillId="22" borderId="0" applyNumberFormat="0" applyBorder="0" applyAlignment="0" applyProtection="0"/>
    <xf numFmtId="0" fontId="36" fillId="58" borderId="48" applyNumberFormat="0" applyAlignment="0" applyProtection="0"/>
    <xf numFmtId="0" fontId="36" fillId="58" borderId="48" applyNumberFormat="0" applyAlignment="0" applyProtection="0"/>
    <xf numFmtId="0" fontId="24" fillId="48"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32" fillId="52" borderId="45" applyNumberFormat="0" applyAlignment="0" applyProtection="0"/>
    <xf numFmtId="0" fontId="32" fillId="52" borderId="45" applyNumberFormat="0" applyAlignment="0" applyProtection="0"/>
    <xf numFmtId="0" fontId="42" fillId="0" borderId="0" applyNumberFormat="0" applyFill="0" applyBorder="0" applyAlignment="0" applyProtection="0">
      <alignment vertical="top"/>
      <protection locked="0"/>
    </xf>
    <xf numFmtId="0" fontId="32" fillId="0" borderId="47" applyNumberFormat="0" applyFill="0" applyAlignment="0" applyProtection="0"/>
    <xf numFmtId="0" fontId="32" fillId="0" borderId="47" applyNumberFormat="0" applyFill="0" applyAlignment="0" applyProtection="0"/>
    <xf numFmtId="0" fontId="34" fillId="0" borderId="47" applyNumberFormat="0" applyFill="0" applyAlignment="0" applyProtection="0"/>
    <xf numFmtId="0" fontId="34" fillId="0" borderId="47" applyNumberFormat="0" applyFill="0" applyAlignment="0" applyProtection="0"/>
    <xf numFmtId="165" fontId="11" fillId="0" borderId="0" applyFont="0" applyFill="0" applyBorder="0" applyAlignment="0" applyProtection="0"/>
    <xf numFmtId="175" fontId="36" fillId="0" borderId="0" applyFill="0" applyBorder="0" applyProtection="0">
      <alignment vertical="center"/>
    </xf>
    <xf numFmtId="165" fontId="11" fillId="0" borderId="0" applyFont="0" applyFill="0" applyBorder="0" applyAlignment="0" applyProtection="0"/>
    <xf numFmtId="166" fontId="11" fillId="0" borderId="0" applyFont="0" applyFill="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3" fillId="60" borderId="0" applyNumberFormat="0" applyBorder="0" applyAlignment="0" applyProtection="0"/>
    <xf numFmtId="0" fontId="44" fillId="59" borderId="0" applyNumberFormat="0" applyBorder="0" applyAlignment="0" applyProtection="0"/>
    <xf numFmtId="0" fontId="43" fillId="60" borderId="0" applyNumberFormat="0" applyBorder="0" applyAlignment="0" applyProtection="0"/>
    <xf numFmtId="0" fontId="44" fillId="60"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44" fillId="60" borderId="0" applyNumberFormat="0" applyBorder="0" applyAlignment="0" applyProtection="0"/>
    <xf numFmtId="0" fontId="44" fillId="59" borderId="0" applyNumberFormat="0" applyBorder="0" applyAlignment="0" applyProtection="0"/>
    <xf numFmtId="0" fontId="44" fillId="60" borderId="0" applyNumberFormat="0" applyBorder="0" applyAlignment="0" applyProtection="0"/>
    <xf numFmtId="0" fontId="36" fillId="0" borderId="0" applyFill="0" applyBorder="0" applyProtection="0">
      <alignment vertical="center"/>
    </xf>
    <xf numFmtId="176" fontId="45" fillId="0" borderId="0" applyBorder="0">
      <alignment horizontal="center" vertical="center" wrapText="1"/>
    </xf>
    <xf numFmtId="176" fontId="45" fillId="0" borderId="0" applyBorder="0">
      <alignment horizontal="center" vertical="center" wrapText="1"/>
    </xf>
    <xf numFmtId="176" fontId="45" fillId="0" borderId="50" applyBorder="0">
      <alignment horizontal="center" vertical="center" wrapText="1"/>
    </xf>
    <xf numFmtId="0" fontId="45" fillId="0" borderId="0" applyBorder="0">
      <alignment horizontal="center" vertical="center" wrapText="1"/>
    </xf>
    <xf numFmtId="0" fontId="46" fillId="0" borderId="0"/>
    <xf numFmtId="0" fontId="36" fillId="0" borderId="0"/>
    <xf numFmtId="0" fontId="11" fillId="0" borderId="0"/>
    <xf numFmtId="0" fontId="36" fillId="0" borderId="0"/>
    <xf numFmtId="0" fontId="35" fillId="0" borderId="0"/>
    <xf numFmtId="0" fontId="11" fillId="0" borderId="0"/>
    <xf numFmtId="0" fontId="46" fillId="0" borderId="0"/>
    <xf numFmtId="0" fontId="46" fillId="0" borderId="0"/>
    <xf numFmtId="0" fontId="11" fillId="0" borderId="0"/>
    <xf numFmtId="0" fontId="36" fillId="0" borderId="0"/>
    <xf numFmtId="0" fontId="36" fillId="0" borderId="0" applyFill="0" applyBorder="0"/>
    <xf numFmtId="0" fontId="11" fillId="0" borderId="0"/>
    <xf numFmtId="175" fontId="36" fillId="0" borderId="0">
      <alignment vertical="center"/>
    </xf>
    <xf numFmtId="0" fontId="36" fillId="0" borderId="0"/>
    <xf numFmtId="0" fontId="36" fillId="0" borderId="0"/>
    <xf numFmtId="0" fontId="36" fillId="0" borderId="0"/>
    <xf numFmtId="0" fontId="35" fillId="0" borderId="0"/>
    <xf numFmtId="0" fontId="1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46" fillId="0" borderId="0"/>
    <xf numFmtId="0" fontId="35" fillId="0" borderId="0"/>
    <xf numFmtId="0" fontId="35" fillId="0" borderId="0"/>
    <xf numFmtId="0" fontId="47" fillId="0" borderId="0"/>
    <xf numFmtId="0" fontId="36" fillId="0" borderId="0"/>
    <xf numFmtId="0" fontId="36" fillId="0" borderId="0"/>
    <xf numFmtId="0" fontId="36"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36" fillId="0" borderId="0"/>
    <xf numFmtId="0" fontId="11" fillId="0" borderId="0"/>
    <xf numFmtId="0" fontId="35" fillId="0" borderId="0"/>
    <xf numFmtId="0" fontId="48" fillId="0" borderId="0"/>
    <xf numFmtId="0" fontId="1" fillId="0" borderId="0"/>
    <xf numFmtId="0" fontId="11" fillId="0" borderId="0"/>
    <xf numFmtId="0" fontId="46" fillId="0" borderId="0"/>
    <xf numFmtId="0" fontId="35" fillId="0" borderId="0" applyFill="0" applyBorder="0"/>
    <xf numFmtId="0" fontId="49" fillId="0" borderId="0">
      <protection locked="0"/>
    </xf>
    <xf numFmtId="0" fontId="11" fillId="0" borderId="0"/>
    <xf numFmtId="0" fontId="36" fillId="0" borderId="0"/>
    <xf numFmtId="0" fontId="35" fillId="0" borderId="0"/>
    <xf numFmtId="0" fontId="50"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56" borderId="48" applyNumberFormat="0" applyFont="0" applyAlignment="0" applyProtection="0"/>
    <xf numFmtId="0" fontId="35" fillId="56" borderId="48" applyNumberFormat="0" applyFont="0" applyAlignment="0" applyProtection="0"/>
    <xf numFmtId="0" fontId="35" fillId="56" borderId="48" applyNumberFormat="0" applyFont="0" applyAlignment="0" applyProtection="0"/>
    <xf numFmtId="0" fontId="35" fillId="56" borderId="48" applyNumberFormat="0" applyFont="0" applyAlignment="0" applyProtection="0"/>
    <xf numFmtId="0" fontId="35" fillId="56" borderId="48" applyNumberFormat="0" applyFont="0" applyAlignment="0" applyProtection="0"/>
    <xf numFmtId="0" fontId="35" fillId="56" borderId="48" applyNumberFormat="0" applyFont="0" applyAlignment="0" applyProtection="0"/>
    <xf numFmtId="0" fontId="36" fillId="56" borderId="48" applyNumberFormat="0" applyFont="0" applyAlignment="0" applyProtection="0"/>
    <xf numFmtId="0" fontId="35" fillId="56" borderId="48" applyNumberFormat="0" applyFont="0" applyAlignment="0" applyProtection="0"/>
    <xf numFmtId="0" fontId="35" fillId="56" borderId="48" applyNumberFormat="0" applyFont="0" applyAlignment="0" applyProtection="0"/>
    <xf numFmtId="0" fontId="11" fillId="56" borderId="48" applyNumberFormat="0" applyFont="0" applyAlignment="0" applyProtection="0"/>
    <xf numFmtId="0" fontId="51" fillId="56" borderId="48" applyNumberFormat="0" applyFont="0" applyAlignment="0" applyProtection="0"/>
    <xf numFmtId="0" fontId="35" fillId="56" borderId="48" applyNumberFormat="0" applyFont="0" applyAlignment="0" applyProtection="0"/>
    <xf numFmtId="0" fontId="36" fillId="56" borderId="48" applyNumberFormat="0" applyFont="0" applyAlignment="0" applyProtection="0"/>
    <xf numFmtId="0" fontId="36" fillId="58" borderId="48" applyNumberFormat="0" applyAlignment="0" applyProtection="0"/>
    <xf numFmtId="0" fontId="35" fillId="56" borderId="48" applyNumberFormat="0" applyFont="0" applyAlignment="0" applyProtection="0"/>
    <xf numFmtId="0" fontId="35" fillId="56" borderId="48" applyNumberFormat="0" applyFont="0" applyAlignment="0" applyProtection="0"/>
    <xf numFmtId="0" fontId="35" fillId="56" borderId="48" applyNumberFormat="0" applyFont="0" applyAlignment="0" applyProtection="0"/>
    <xf numFmtId="0" fontId="35" fillId="56" borderId="48" applyNumberFormat="0" applyFont="0" applyAlignment="0" applyProtection="0"/>
    <xf numFmtId="0" fontId="35" fillId="56" borderId="48" applyNumberFormat="0" applyFont="0" applyAlignment="0" applyProtection="0"/>
    <xf numFmtId="0" fontId="51" fillId="56" borderId="48" applyNumberFormat="0" applyFont="0" applyAlignment="0" applyProtection="0"/>
    <xf numFmtId="0" fontId="35" fillId="56" borderId="48" applyNumberFormat="0" applyFont="0" applyAlignment="0" applyProtection="0"/>
    <xf numFmtId="0" fontId="52" fillId="0" borderId="0" applyNumberFormat="0" applyFill="0" applyBorder="0" applyAlignment="0" applyProtection="0"/>
    <xf numFmtId="0" fontId="29" fillId="0" borderId="42" applyNumberFormat="0" applyFill="0" applyAlignment="0" applyProtection="0"/>
    <xf numFmtId="0" fontId="30" fillId="0" borderId="43" applyNumberFormat="0" applyFill="0" applyAlignment="0" applyProtection="0"/>
    <xf numFmtId="0" fontId="31" fillId="0" borderId="44" applyNumberFormat="0" applyFill="0" applyAlignment="0" applyProtection="0"/>
    <xf numFmtId="0" fontId="31" fillId="0" borderId="0" applyNumberFormat="0" applyFill="0" applyBorder="0" applyAlignment="0" applyProtection="0"/>
    <xf numFmtId="0" fontId="52" fillId="0" borderId="0" applyNumberFormat="0" applyFill="0" applyBorder="0" applyAlignment="0" applyProtection="0"/>
    <xf numFmtId="0" fontId="52" fillId="53" borderId="51" applyNumberFormat="0" applyAlignment="0" applyProtection="0"/>
    <xf numFmtId="0" fontId="53" fillId="52" borderId="51" applyNumberFormat="0" applyAlignment="0" applyProtection="0"/>
    <xf numFmtId="0" fontId="52" fillId="53" borderId="51" applyNumberFormat="0" applyAlignment="0" applyProtection="0"/>
    <xf numFmtId="0" fontId="53" fillId="53" borderId="51" applyNumberFormat="0" applyAlignment="0" applyProtection="0"/>
    <xf numFmtId="9" fontId="37" fillId="0" borderId="52">
      <alignment vertical="center"/>
    </xf>
    <xf numFmtId="9" fontId="37" fillId="0" borderId="52">
      <alignment vertical="center"/>
    </xf>
    <xf numFmtId="9" fontId="36" fillId="0" borderId="0" applyFill="0" applyBorder="0" applyAlignment="0" applyProtection="0"/>
    <xf numFmtId="9" fontId="36" fillId="0" borderId="0" applyFill="0" applyBorder="0" applyAlignment="0" applyProtection="0"/>
    <xf numFmtId="9" fontId="36" fillId="0" borderId="0" applyFont="0" applyFill="0" applyBorder="0" applyAlignment="0" applyProtection="0"/>
    <xf numFmtId="177" fontId="36" fillId="0" borderId="0" applyFill="0" applyBorder="0" applyProtection="0">
      <alignment vertical="center"/>
    </xf>
    <xf numFmtId="9" fontId="1"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ill="0" applyBorder="0" applyAlignment="0" applyProtection="0"/>
    <xf numFmtId="178" fontId="36" fillId="0" borderId="0" applyFill="0" applyBorder="0" applyProtection="0">
      <alignment vertical="center"/>
    </xf>
    <xf numFmtId="179" fontId="36" fillId="0" borderId="0" applyFill="0" applyBorder="0" applyProtection="0">
      <alignment vertical="center"/>
    </xf>
    <xf numFmtId="180" fontId="36" fillId="0" borderId="0" applyFill="0" applyBorder="0" applyProtection="0">
      <alignment vertical="center"/>
    </xf>
    <xf numFmtId="0" fontId="54" fillId="58" borderId="0" applyNumberFormat="0" applyBorder="0">
      <alignment horizontal="right"/>
      <protection locked="0"/>
    </xf>
    <xf numFmtId="0" fontId="54" fillId="58" borderId="0" applyNumberFormat="0" applyBorder="0">
      <alignment horizontal="right"/>
      <protection locked="0"/>
    </xf>
    <xf numFmtId="0" fontId="36" fillId="19" borderId="0" applyNumberFormat="0" applyBorder="0" applyAlignment="0"/>
    <xf numFmtId="0" fontId="36" fillId="57" borderId="0" applyNumberFormat="0" applyFont="0" applyBorder="0" applyAlignment="0"/>
    <xf numFmtId="0" fontId="35" fillId="57" borderId="0" applyNumberFormat="0" applyFont="0" applyBorder="0" applyAlignment="0"/>
    <xf numFmtId="0" fontId="36" fillId="19" borderId="0" applyNumberFormat="0" applyBorder="0" applyAlignment="0"/>
    <xf numFmtId="0" fontId="35" fillId="57" borderId="0" applyNumberFormat="0" applyFont="0" applyBorder="0" applyAlignment="0"/>
    <xf numFmtId="0" fontId="35" fillId="57" borderId="0" applyNumberFormat="0" applyFont="0" applyBorder="0" applyAlignment="0"/>
    <xf numFmtId="0" fontId="35" fillId="57" borderId="0" applyNumberFormat="0" applyFont="0" applyBorder="0" applyAlignment="0"/>
    <xf numFmtId="0" fontId="35" fillId="57" borderId="0" applyNumberFormat="0" applyFont="0" applyBorder="0" applyAlignment="0"/>
    <xf numFmtId="0" fontId="35" fillId="57" borderId="0" applyNumberFormat="0" applyFont="0" applyBorder="0" applyAlignment="0"/>
    <xf numFmtId="0" fontId="36" fillId="19" borderId="0" applyNumberFormat="0" applyBorder="0">
      <alignment horizontal="center" vertical="center" wrapText="1"/>
    </xf>
    <xf numFmtId="0" fontId="36" fillId="61" borderId="0" applyNumberFormat="0" applyBorder="0">
      <alignment horizontal="center" vertical="center" wrapText="1"/>
    </xf>
    <xf numFmtId="0" fontId="35" fillId="61" borderId="0" applyNumberFormat="0" applyBorder="0">
      <alignment horizontal="center" vertical="center" wrapText="1"/>
    </xf>
    <xf numFmtId="0" fontId="36" fillId="19" borderId="0" applyNumberFormat="0" applyBorder="0">
      <alignment horizontal="center" vertical="center" wrapText="1"/>
    </xf>
    <xf numFmtId="0" fontId="35" fillId="61" borderId="0" applyNumberFormat="0" applyBorder="0">
      <alignment horizontal="center" vertical="center" wrapText="1"/>
    </xf>
    <xf numFmtId="0" fontId="35" fillId="61" borderId="0" applyNumberFormat="0" applyBorder="0">
      <alignment horizontal="center" vertical="center" wrapText="1"/>
    </xf>
    <xf numFmtId="0" fontId="35" fillId="61" borderId="0" applyNumberFormat="0" applyBorder="0">
      <alignment horizontal="center" vertical="center" wrapText="1"/>
    </xf>
    <xf numFmtId="0" fontId="35" fillId="61" borderId="0" applyNumberFormat="0" applyBorder="0">
      <alignment horizontal="center" vertical="center" wrapText="1"/>
    </xf>
    <xf numFmtId="0" fontId="35" fillId="61" borderId="0" applyNumberFormat="0" applyBorder="0">
      <alignment horizontal="center" vertical="center" wrapText="1"/>
    </xf>
    <xf numFmtId="0" fontId="54" fillId="19" borderId="0" applyNumberFormat="0" applyBorder="0" applyAlignment="0">
      <protection locked="0"/>
    </xf>
    <xf numFmtId="181" fontId="54" fillId="62" borderId="21" applyNumberFormat="0" applyBorder="0" applyAlignment="0">
      <alignment horizontal="right"/>
      <protection locked="0"/>
    </xf>
    <xf numFmtId="181" fontId="54" fillId="62" borderId="21" applyNumberFormat="0" applyBorder="0" applyAlignment="0">
      <alignment horizontal="right"/>
      <protection locked="0"/>
    </xf>
    <xf numFmtId="0" fontId="36" fillId="20" borderId="0" applyNumberFormat="0" applyBorder="0" applyAlignment="0"/>
    <xf numFmtId="0" fontId="36" fillId="63" borderId="0" applyNumberFormat="0" applyFont="0" applyBorder="0" applyAlignment="0"/>
    <xf numFmtId="0" fontId="35" fillId="63" borderId="0" applyNumberFormat="0" applyFont="0" applyBorder="0" applyAlignment="0"/>
    <xf numFmtId="0" fontId="36" fillId="20" borderId="0" applyNumberFormat="0" applyBorder="0" applyAlignment="0"/>
    <xf numFmtId="0" fontId="35" fillId="63" borderId="0" applyNumberFormat="0" applyFont="0" applyBorder="0" applyAlignment="0"/>
    <xf numFmtId="0" fontId="35" fillId="63" borderId="0" applyNumberFormat="0" applyFont="0" applyBorder="0" applyAlignment="0"/>
    <xf numFmtId="0" fontId="35" fillId="63" borderId="0" applyNumberFormat="0" applyFont="0" applyBorder="0" applyAlignment="0"/>
    <xf numFmtId="0" fontId="35" fillId="63" borderId="0" applyNumberFormat="0" applyFont="0" applyBorder="0" applyAlignment="0"/>
    <xf numFmtId="0" fontId="35" fillId="63" borderId="0" applyNumberFormat="0" applyFont="0" applyBorder="0" applyAlignment="0"/>
    <xf numFmtId="0" fontId="55" fillId="0" borderId="0" applyFill="0" applyBorder="0">
      <alignment horizontal="center" vertical="center"/>
    </xf>
    <xf numFmtId="0" fontId="55" fillId="0" borderId="49" applyFill="0" applyBorder="0">
      <alignment horizontal="center" vertical="center"/>
    </xf>
    <xf numFmtId="0" fontId="55" fillId="0" borderId="49" applyFill="0" applyBorder="0">
      <alignment horizontal="center" vertical="center"/>
    </xf>
    <xf numFmtId="0" fontId="56" fillId="0" borderId="0" applyNumberFormat="0" applyBorder="0" applyAlignment="0"/>
    <xf numFmtId="0" fontId="56" fillId="0" borderId="0" applyNumberFormat="0" applyBorder="0" applyAlignment="0"/>
    <xf numFmtId="10" fontId="56" fillId="0" borderId="10" applyNumberFormat="0" applyBorder="0" applyAlignment="0"/>
    <xf numFmtId="0" fontId="35" fillId="64" borderId="21">
      <alignment horizontal="center" wrapText="1"/>
    </xf>
    <xf numFmtId="0" fontId="35" fillId="64" borderId="21">
      <alignment horizontal="center" wrapText="1"/>
    </xf>
    <xf numFmtId="0" fontId="35" fillId="64" borderId="21">
      <alignment horizontal="left"/>
    </xf>
    <xf numFmtId="0" fontId="35" fillId="64" borderId="21">
      <alignment horizontal="left"/>
    </xf>
    <xf numFmtId="3" fontId="35" fillId="62" borderId="21">
      <alignment horizontal="right"/>
      <protection locked="0"/>
    </xf>
    <xf numFmtId="3" fontId="35" fillId="62" borderId="21">
      <alignment horizontal="right"/>
      <protection locked="0"/>
    </xf>
    <xf numFmtId="182" fontId="35" fillId="62" borderId="21">
      <alignment horizontal="right"/>
      <protection locked="0"/>
    </xf>
    <xf numFmtId="182" fontId="35" fillId="62" borderId="21">
      <alignment horizontal="right"/>
      <protection locked="0"/>
    </xf>
    <xf numFmtId="0" fontId="35" fillId="0" borderId="0" applyNumberFormat="0" applyFont="0" applyBorder="0" applyAlignment="0"/>
    <xf numFmtId="0" fontId="35" fillId="0" borderId="0" applyNumberFormat="0" applyFont="0" applyBorder="0" applyAlignment="0"/>
    <xf numFmtId="164" fontId="36" fillId="0" borderId="0" applyNumberFormat="0" applyFont="0" applyBorder="0" applyAlignment="0"/>
    <xf numFmtId="0" fontId="54" fillId="65" borderId="0" applyNumberFormat="0" applyBorder="0">
      <alignment horizontal="right"/>
      <protection locked="0"/>
    </xf>
    <xf numFmtId="3" fontId="57" fillId="66" borderId="21" applyBorder="0"/>
    <xf numFmtId="0" fontId="36" fillId="57" borderId="0" applyBorder="0"/>
    <xf numFmtId="164" fontId="36" fillId="57" borderId="0" applyBorder="0"/>
    <xf numFmtId="0" fontId="49" fillId="67" borderId="0" applyNumberFormat="0" applyFont="0" applyBorder="0" applyAlignment="0" applyProtection="0">
      <protection locked="0"/>
    </xf>
    <xf numFmtId="0" fontId="36" fillId="64" borderId="21" applyNumberFormat="0" applyFont="0" applyBorder="0" applyAlignment="0">
      <alignment horizontal="center" wrapText="1"/>
    </xf>
    <xf numFmtId="164" fontId="36" fillId="64" borderId="21" applyNumberFormat="0" applyFont="0" applyBorder="0" applyAlignment="0">
      <alignment horizontal="center" wrapText="1"/>
    </xf>
    <xf numFmtId="3" fontId="54" fillId="61" borderId="49" applyNumberFormat="0" applyBorder="0" applyAlignment="0">
      <alignment vertical="center"/>
      <protection locked="0"/>
    </xf>
    <xf numFmtId="0" fontId="51" fillId="64" borderId="0" applyNumberFormat="0" applyFont="0" applyFill="0" applyBorder="0" applyAlignment="0"/>
    <xf numFmtId="0" fontId="35" fillId="64" borderId="0" applyNumberFormat="0" applyFont="0" applyFill="0" applyBorder="0" applyAlignment="0"/>
    <xf numFmtId="0" fontId="49" fillId="63" borderId="0" applyNumberFormat="0" applyFont="0" applyBorder="0" applyAlignment="0"/>
    <xf numFmtId="164" fontId="49" fillId="63" borderId="0" applyNumberFormat="0" applyFont="0" applyBorder="0" applyAlignment="0"/>
    <xf numFmtId="3" fontId="58" fillId="68" borderId="21" applyNumberFormat="0" applyBorder="0">
      <alignment horizontal="right" vertical="center" wrapText="1" indent="1"/>
    </xf>
    <xf numFmtId="0" fontId="56" fillId="0" borderId="0" applyNumberFormat="0" applyBorder="0" applyAlignment="0"/>
    <xf numFmtId="0" fontId="59" fillId="66" borderId="6" applyNumberFormat="0" applyFont="0" applyBorder="0" applyAlignment="0"/>
    <xf numFmtId="164" fontId="59" fillId="66" borderId="6" applyNumberFormat="0" applyFont="0" applyBorder="0" applyAlignment="0"/>
    <xf numFmtId="0" fontId="60" fillId="0" borderId="0" applyFill="0" applyBorder="0">
      <alignment horizontal="center" vertical="center"/>
    </xf>
    <xf numFmtId="164" fontId="36" fillId="0" borderId="18" applyNumberFormat="0" applyFont="0" applyBorder="0" applyAlignment="0">
      <alignment horizontal="left" indent="1"/>
    </xf>
    <xf numFmtId="0" fontId="61" fillId="16" borderId="0" applyNumberFormat="0" applyBorder="0" applyAlignment="0" applyProtection="0"/>
    <xf numFmtId="0" fontId="61" fillId="16" borderId="0" applyNumberFormat="0" applyBorder="0" applyAlignment="0" applyProtection="0"/>
    <xf numFmtId="0" fontId="52" fillId="53" borderId="51" applyNumberFormat="0" applyAlignment="0" applyProtection="0"/>
    <xf numFmtId="0" fontId="53" fillId="53" borderId="51" applyNumberFormat="0" applyAlignment="0" applyProtection="0"/>
    <xf numFmtId="0" fontId="52" fillId="53" borderId="51" applyNumberFormat="0" applyAlignment="0" applyProtection="0"/>
    <xf numFmtId="0" fontId="53" fillId="53" borderId="51" applyNumberFormat="0" applyAlignment="0" applyProtection="0"/>
    <xf numFmtId="0" fontId="28" fillId="23" borderId="0" applyNumberFormat="0" applyBorder="0" applyAlignment="0" applyProtection="0"/>
    <xf numFmtId="164" fontId="28" fillId="23" borderId="0" applyNumberFormat="0" applyBorder="0" applyAlignment="0" applyProtection="0"/>
    <xf numFmtId="0" fontId="39" fillId="0" borderId="0" applyNumberFormat="0" applyFill="0" applyBorder="0" applyAlignment="0" applyProtection="0"/>
    <xf numFmtId="0" fontId="62" fillId="59" borderId="0" applyNumberFormat="0" applyBorder="0" applyAlignment="0" applyProtection="0"/>
    <xf numFmtId="0" fontId="62" fillId="59" borderId="0" applyNumberFormat="0" applyBorder="0" applyAlignment="0" applyProtection="0"/>
    <xf numFmtId="0" fontId="53" fillId="53" borderId="51" applyNumberFormat="0" applyAlignment="0" applyProtection="0"/>
    <xf numFmtId="164" fontId="53" fillId="53" borderId="51" applyNumberFormat="0" applyAlignment="0" applyProtection="0"/>
    <xf numFmtId="0" fontId="63" fillId="0" borderId="0"/>
    <xf numFmtId="0" fontId="36" fillId="0" borderId="0"/>
    <xf numFmtId="0" fontId="64" fillId="0" borderId="53" applyNumberFormat="0" applyFill="0" applyAlignment="0" applyProtection="0"/>
    <xf numFmtId="0" fontId="64" fillId="0" borderId="53" applyNumberFormat="0" applyFill="0" applyAlignment="0" applyProtection="0"/>
    <xf numFmtId="0" fontId="38" fillId="20" borderId="45" applyNumberFormat="0" applyAlignment="0" applyProtection="0"/>
    <xf numFmtId="0" fontId="38" fillId="20" borderId="45" applyNumberFormat="0" applyAlignment="0" applyProtection="0"/>
    <xf numFmtId="0" fontId="65" fillId="52" borderId="45" applyNumberFormat="0" applyAlignment="0" applyProtection="0"/>
    <xf numFmtId="0" fontId="65" fillId="52" borderId="45" applyNumberFormat="0" applyAlignment="0" applyProtection="0"/>
    <xf numFmtId="0" fontId="66" fillId="0" borderId="0"/>
    <xf numFmtId="0" fontId="66" fillId="0" borderId="0"/>
    <xf numFmtId="0" fontId="33" fillId="55" borderId="46" applyNumberFormat="0" applyAlignment="0" applyProtection="0"/>
    <xf numFmtId="0" fontId="33" fillId="55" borderId="46" applyNumberFormat="0" applyAlignment="0" applyProtection="0"/>
    <xf numFmtId="0" fontId="26" fillId="0" borderId="0" applyNumberFormat="0" applyFill="0" applyBorder="0" applyAlignment="0" applyProtection="0"/>
    <xf numFmtId="0" fontId="39" fillId="0" borderId="0" applyNumberFormat="0" applyFill="0" applyBorder="0" applyAlignment="0" applyProtection="0"/>
    <xf numFmtId="183" fontId="36" fillId="0" borderId="0" applyFill="0" applyBorder="0" applyProtection="0">
      <alignment horizontal="right" vertical="center"/>
    </xf>
    <xf numFmtId="0" fontId="39" fillId="0" borderId="0" applyNumberFormat="0" applyFill="0" applyBorder="0" applyAlignment="0" applyProtection="0"/>
    <xf numFmtId="164" fontId="39"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9"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2" fillId="0" borderId="0" applyNumberFormat="0" applyFill="0" applyBorder="0" applyAlignment="0" applyProtection="0"/>
    <xf numFmtId="0" fontId="29" fillId="0" borderId="42" applyNumberFormat="0" applyFill="0" applyAlignment="0" applyProtection="0"/>
    <xf numFmtId="0" fontId="30" fillId="0" borderId="43" applyNumberFormat="0" applyFill="0" applyAlignment="0" applyProtection="0"/>
    <xf numFmtId="0" fontId="31" fillId="0" borderId="44" applyNumberFormat="0" applyFill="0" applyAlignment="0" applyProtection="0"/>
    <xf numFmtId="0" fontId="31"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164" fontId="52" fillId="0" borderId="0" applyNumberFormat="0" applyFill="0" applyBorder="0" applyAlignment="0" applyProtection="0"/>
    <xf numFmtId="0" fontId="29" fillId="0" borderId="42" applyNumberFormat="0" applyFill="0" applyAlignment="0" applyProtection="0"/>
    <xf numFmtId="164" fontId="29" fillId="0" borderId="42" applyNumberFormat="0" applyFill="0" applyAlignment="0" applyProtection="0"/>
    <xf numFmtId="0" fontId="30" fillId="0" borderId="43" applyNumberFormat="0" applyFill="0" applyAlignment="0" applyProtection="0"/>
    <xf numFmtId="164" fontId="30" fillId="0" borderId="43" applyNumberFormat="0" applyFill="0" applyAlignment="0" applyProtection="0"/>
    <xf numFmtId="0" fontId="31" fillId="0" borderId="44" applyNumberFormat="0" applyFill="0" applyAlignment="0" applyProtection="0"/>
    <xf numFmtId="164" fontId="31" fillId="0" borderId="44" applyNumberFormat="0" applyFill="0" applyAlignment="0" applyProtection="0"/>
    <xf numFmtId="0" fontId="31" fillId="0" borderId="0" applyNumberFormat="0" applyFill="0" applyBorder="0" applyAlignment="0" applyProtection="0"/>
    <xf numFmtId="164" fontId="31"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29" fillId="0" borderId="42" applyNumberFormat="0" applyFill="0" applyAlignment="0" applyProtection="0"/>
    <xf numFmtId="0" fontId="30" fillId="0" borderId="43" applyNumberFormat="0" applyFill="0" applyAlignment="0" applyProtection="0"/>
    <xf numFmtId="0" fontId="31" fillId="0" borderId="44" applyNumberFormat="0" applyFill="0" applyAlignment="0" applyProtection="0"/>
    <xf numFmtId="164" fontId="64" fillId="0" borderId="53" applyNumberFormat="0" applyFill="0" applyAlignment="0" applyProtection="0"/>
    <xf numFmtId="0" fontId="64" fillId="0" borderId="53" applyNumberFormat="0" applyFill="0" applyAlignment="0" applyProtection="0"/>
    <xf numFmtId="0" fontId="53" fillId="52" borderId="51" applyNumberFormat="0" applyAlignment="0" applyProtection="0"/>
    <xf numFmtId="0" fontId="53" fillId="52" borderId="51" applyNumberFormat="0" applyAlignment="0" applyProtection="0"/>
    <xf numFmtId="0" fontId="67" fillId="0" borderId="0"/>
    <xf numFmtId="0" fontId="27" fillId="16" borderId="0" applyNumberFormat="0" applyBorder="0" applyAlignment="0" applyProtection="0"/>
    <xf numFmtId="0" fontId="27" fillId="16"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6" fillId="0" borderId="0" applyNumberFormat="0" applyFill="0" applyBorder="0" applyAlignment="0" applyProtection="0"/>
    <xf numFmtId="0" fontId="34" fillId="54" borderId="46" applyNumberFormat="0" applyAlignment="0" applyProtection="0"/>
    <xf numFmtId="0" fontId="33" fillId="54" borderId="46" applyNumberFormat="0" applyAlignment="0" applyProtection="0"/>
    <xf numFmtId="0" fontId="34" fillId="54" borderId="46" applyNumberFormat="0" applyAlignment="0" applyProtection="0"/>
    <xf numFmtId="0" fontId="33" fillId="54" borderId="46" applyNumberFormat="0" applyAlignment="0" applyProtection="0"/>
    <xf numFmtId="164" fontId="33" fillId="54" borderId="46" applyNumberFormat="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6" fillId="0" borderId="0" applyNumberFormat="0" applyFill="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4" fillId="22" borderId="0" applyNumberFormat="0" applyBorder="0" applyAlignment="0" applyProtection="0"/>
    <xf numFmtId="0" fontId="27" fillId="1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31" fillId="53" borderId="45"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31" fillId="53" borderId="45" applyNumberFormat="0" applyAlignment="0" applyProtection="0"/>
    <xf numFmtId="0" fontId="32" fillId="52" borderId="45"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8" fillId="4" borderId="4"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34" fillId="54" borderId="46" applyNumberFormat="0" applyAlignment="0" applyProtection="0"/>
    <xf numFmtId="0" fontId="33" fillId="55" borderId="46"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9" fillId="5" borderId="5" applyNumberFormat="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33" fillId="23" borderId="0" applyNumberFormat="0" applyBorder="0" applyAlignment="0" applyProtection="0"/>
    <xf numFmtId="0" fontId="28" fillId="1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38" fillId="26" borderId="45"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4" fillId="78" borderId="4" applyNumberFormat="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32" fillId="0" borderId="47"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95" fillId="0" borderId="103" applyNumberFormat="0" applyFill="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43" fillId="60" borderId="0" applyNumberFormat="0" applyBorder="0" applyAlignment="0" applyProtection="0"/>
    <xf numFmtId="0" fontId="44" fillId="59"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36" fillId="0" borderId="0"/>
    <xf numFmtId="0" fontId="11" fillId="0" borderId="0"/>
    <xf numFmtId="0" fontId="51" fillId="56" borderId="48" applyNumberFormat="0" applyFont="0" applyAlignment="0" applyProtection="0"/>
    <xf numFmtId="0" fontId="51" fillId="56" borderId="48" applyNumberFormat="0" applyFont="0" applyAlignment="0" applyProtection="0"/>
    <xf numFmtId="0" fontId="35" fillId="56" borderId="48" applyNumberFormat="0" applyFont="0" applyAlignment="0" applyProtection="0"/>
    <xf numFmtId="0" fontId="52" fillId="53" borderId="51" applyNumberFormat="0" applyAlignment="0" applyProtection="0"/>
    <xf numFmtId="0" fontId="53" fillId="52" borderId="51"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65"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31" fillId="0" borderId="0"/>
    <xf numFmtId="0" fontId="23" fillId="44"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23" fillId="41" borderId="0" applyNumberFormat="0" applyBorder="0" applyAlignment="0" applyProtection="0"/>
    <xf numFmtId="0" fontId="23" fillId="42" borderId="0" applyNumberFormat="0" applyBorder="0" applyAlignment="0" applyProtection="0"/>
    <xf numFmtId="0" fontId="23" fillId="47" borderId="0" applyNumberFormat="0" applyBorder="0" applyAlignment="0" applyProtection="0"/>
    <xf numFmtId="171" fontId="131" fillId="0" borderId="0" applyFont="0" applyFill="0" applyBorder="0" applyAlignment="0" applyProtection="0"/>
    <xf numFmtId="171" fontId="131" fillId="0" borderId="0" applyFont="0" applyFill="0" applyBorder="0" applyAlignment="0" applyProtection="0"/>
    <xf numFmtId="184" fontId="131" fillId="0" borderId="0"/>
    <xf numFmtId="0" fontId="131" fillId="57" borderId="0" applyBorder="0"/>
    <xf numFmtId="0" fontId="131" fillId="0" borderId="0" applyNumberFormat="0" applyFill="0" applyBorder="0" applyAlignment="0" applyProtection="0"/>
    <xf numFmtId="0" fontId="64" fillId="0" borderId="53" applyNumberFormat="0" applyFill="0" applyAlignment="0" applyProtection="0"/>
    <xf numFmtId="0" fontId="12" fillId="12" borderId="18" applyBorder="0">
      <alignment horizontal="center" vertical="center" wrapText="1"/>
      <protection hidden="1"/>
    </xf>
    <xf numFmtId="0" fontId="140" fillId="0" borderId="0"/>
    <xf numFmtId="9" fontId="11" fillId="0" borderId="0" applyFont="0" applyFill="0" applyBorder="0" applyAlignment="0" applyProtection="0"/>
  </cellStyleXfs>
  <cellXfs count="952">
    <xf numFmtId="0" fontId="0" fillId="0" borderId="0" xfId="0"/>
    <xf numFmtId="0" fontId="0" fillId="13" borderId="0" xfId="0" applyFill="1"/>
    <xf numFmtId="0" fontId="0" fillId="13" borderId="9" xfId="0" applyFill="1" applyBorder="1"/>
    <xf numFmtId="0" fontId="0" fillId="13" borderId="0" xfId="0" applyFill="1" applyBorder="1"/>
    <xf numFmtId="0" fontId="17" fillId="13" borderId="28" xfId="0" applyFont="1" applyFill="1" applyBorder="1" applyAlignment="1">
      <alignment horizontal="center" vertical="center" wrapText="1"/>
    </xf>
    <xf numFmtId="0" fontId="68" fillId="13" borderId="0" xfId="0" applyFont="1" applyFill="1"/>
    <xf numFmtId="0" fontId="70" fillId="69" borderId="0" xfId="527" applyFont="1" applyFill="1" applyAlignment="1">
      <alignment horizontal="center" vertical="center"/>
    </xf>
    <xf numFmtId="0" fontId="71" fillId="0" borderId="55" xfId="1" applyFont="1" applyBorder="1" applyAlignment="1">
      <alignment horizontal="center" vertical="center"/>
    </xf>
    <xf numFmtId="0" fontId="72" fillId="13" borderId="0" xfId="527" applyFont="1" applyFill="1" applyAlignment="1">
      <alignment horizontal="center" vertical="center"/>
    </xf>
    <xf numFmtId="0" fontId="74" fillId="13" borderId="0" xfId="0" applyFont="1" applyFill="1" applyAlignment="1">
      <alignment horizontal="center" vertical="center"/>
    </xf>
    <xf numFmtId="0" fontId="16" fillId="13" borderId="0" xfId="0" applyFont="1" applyFill="1" applyAlignment="1">
      <alignment horizontal="left" vertical="center"/>
    </xf>
    <xf numFmtId="0" fontId="16" fillId="13" borderId="0" xfId="0" applyFont="1" applyFill="1"/>
    <xf numFmtId="0" fontId="16" fillId="13" borderId="0" xfId="0" applyFont="1" applyFill="1" applyAlignment="1">
      <alignment horizontal="left"/>
    </xf>
    <xf numFmtId="0" fontId="16" fillId="13" borderId="0" xfId="0" applyFont="1" applyFill="1" applyAlignment="1"/>
    <xf numFmtId="0" fontId="16" fillId="70" borderId="0" xfId="0" applyFont="1" applyFill="1"/>
    <xf numFmtId="3" fontId="71" fillId="0" borderId="57" xfId="1" applyNumberFormat="1" applyFont="1" applyBorder="1" applyAlignment="1">
      <alignment horizontal="right" vertical="center"/>
    </xf>
    <xf numFmtId="0" fontId="14" fillId="13" borderId="0" xfId="0" applyFont="1" applyFill="1" applyBorder="1" applyAlignment="1">
      <alignment vertical="center"/>
    </xf>
    <xf numFmtId="0" fontId="69" fillId="14" borderId="59" xfId="527" applyFont="1" applyFill="1" applyBorder="1" applyAlignment="1">
      <alignment horizontal="center" vertical="center"/>
    </xf>
    <xf numFmtId="0" fontId="73" fillId="12" borderId="21" xfId="0" applyFont="1" applyFill="1" applyBorder="1" applyAlignment="1">
      <alignment horizontal="center" vertical="center"/>
    </xf>
    <xf numFmtId="0" fontId="16" fillId="13" borderId="0" xfId="0" applyFont="1" applyFill="1" applyAlignment="1">
      <alignment horizontal="left" vertical="center" wrapText="1"/>
    </xf>
    <xf numFmtId="0" fontId="75" fillId="13" borderId="21" xfId="0" applyFont="1" applyFill="1" applyBorder="1" applyAlignment="1">
      <alignment horizontal="center" vertical="center" wrapText="1"/>
    </xf>
    <xf numFmtId="0" fontId="75" fillId="71" borderId="21" xfId="0" applyFont="1" applyFill="1" applyBorder="1" applyAlignment="1">
      <alignment horizontal="center" vertical="center" wrapText="1"/>
    </xf>
    <xf numFmtId="0" fontId="76" fillId="72" borderId="21" xfId="0" applyFont="1" applyFill="1" applyBorder="1" applyAlignment="1">
      <alignment horizontal="center" vertical="center" wrapText="1"/>
    </xf>
    <xf numFmtId="0" fontId="76" fillId="73" borderId="21" xfId="0" applyFont="1" applyFill="1" applyBorder="1" applyAlignment="1">
      <alignment horizontal="center" vertical="center" wrapText="1"/>
    </xf>
    <xf numFmtId="0" fontId="17" fillId="13" borderId="60" xfId="0" applyFont="1" applyFill="1" applyBorder="1" applyAlignment="1">
      <alignment horizontal="center" vertical="center" wrapText="1"/>
    </xf>
    <xf numFmtId="0" fontId="72" fillId="0" borderId="0" xfId="527" applyFont="1"/>
    <xf numFmtId="0" fontId="83" fillId="0" borderId="0" xfId="527" applyFont="1"/>
    <xf numFmtId="0" fontId="72" fillId="0" borderId="0" xfId="527" applyFont="1" applyFill="1"/>
    <xf numFmtId="0" fontId="70" fillId="0" borderId="0" xfId="527" applyFont="1" applyFill="1" applyBorder="1"/>
    <xf numFmtId="0" fontId="71" fillId="13" borderId="0" xfId="0" applyFont="1" applyFill="1" applyBorder="1" applyAlignment="1">
      <alignment vertical="center"/>
    </xf>
    <xf numFmtId="0" fontId="15" fillId="13" borderId="0" xfId="527" applyFont="1" applyFill="1" applyAlignment="1">
      <alignment horizontal="right" vertical="center"/>
    </xf>
    <xf numFmtId="0" fontId="88" fillId="69" borderId="0" xfId="527" applyFont="1" applyFill="1" applyBorder="1" applyAlignment="1">
      <alignment horizontal="center" vertical="top" wrapText="1"/>
    </xf>
    <xf numFmtId="0" fontId="21" fillId="13" borderId="0" xfId="527" applyFont="1" applyFill="1"/>
    <xf numFmtId="0" fontId="21" fillId="70" borderId="0" xfId="0" applyFont="1" applyFill="1"/>
    <xf numFmtId="0" fontId="69" fillId="14" borderId="54" xfId="527" applyFont="1" applyFill="1" applyBorder="1" applyAlignment="1" applyProtection="1">
      <alignment horizontal="center" vertical="center"/>
      <protection hidden="1"/>
    </xf>
    <xf numFmtId="0" fontId="17" fillId="13" borderId="82" xfId="0" applyFont="1" applyFill="1" applyBorder="1" applyAlignment="1">
      <alignment horizontal="center" vertical="center" wrapText="1"/>
    </xf>
    <xf numFmtId="0" fontId="71" fillId="0" borderId="55" xfId="1" applyFont="1" applyBorder="1" applyAlignment="1" applyProtection="1">
      <alignment horizontal="center" vertical="center"/>
      <protection hidden="1"/>
    </xf>
    <xf numFmtId="0" fontId="90" fillId="0" borderId="0" xfId="0" applyFont="1" applyFill="1" applyBorder="1"/>
    <xf numFmtId="0" fontId="90" fillId="0" borderId="0" xfId="0" applyFont="1" applyFill="1" applyBorder="1" applyAlignment="1">
      <alignment horizontal="center"/>
    </xf>
    <xf numFmtId="4" fontId="71" fillId="0" borderId="89" xfId="1" applyNumberFormat="1" applyFont="1" applyBorder="1" applyAlignment="1">
      <alignment horizontal="right" vertical="center"/>
    </xf>
    <xf numFmtId="4" fontId="71" fillId="0" borderId="90" xfId="1" applyNumberFormat="1" applyFont="1" applyBorder="1" applyAlignment="1">
      <alignment horizontal="right" vertical="center"/>
    </xf>
    <xf numFmtId="4" fontId="71" fillId="0" borderId="93" xfId="1" applyNumberFormat="1" applyFont="1" applyBorder="1" applyAlignment="1">
      <alignment horizontal="right" vertical="center"/>
    </xf>
    <xf numFmtId="4" fontId="71" fillId="0" borderId="96" xfId="1" applyNumberFormat="1" applyFont="1" applyBorder="1" applyAlignment="1">
      <alignment horizontal="right" vertical="center"/>
    </xf>
    <xf numFmtId="4" fontId="71" fillId="0" borderId="99" xfId="1" applyNumberFormat="1" applyFont="1" applyBorder="1" applyAlignment="1">
      <alignment horizontal="right" vertical="center"/>
    </xf>
    <xf numFmtId="4" fontId="71" fillId="0" borderId="101" xfId="1" applyNumberFormat="1" applyFont="1" applyBorder="1" applyAlignment="1">
      <alignment horizontal="right" vertical="center"/>
    </xf>
    <xf numFmtId="0" fontId="19" fillId="75" borderId="86" xfId="0" applyFont="1" applyFill="1" applyBorder="1" applyAlignment="1" applyProtection="1">
      <alignment horizontal="center" vertical="center" wrapText="1"/>
      <protection hidden="1"/>
    </xf>
    <xf numFmtId="0" fontId="16" fillId="13" borderId="0" xfId="0" applyFont="1" applyFill="1" applyAlignment="1">
      <alignment vertical="top"/>
    </xf>
    <xf numFmtId="0" fontId="16" fillId="13" borderId="0" xfId="0" applyFont="1" applyFill="1" applyAlignment="1">
      <alignment vertical="top" wrapText="1"/>
    </xf>
    <xf numFmtId="0" fontId="16" fillId="13" borderId="0" xfId="0" applyFont="1" applyFill="1" applyAlignment="1">
      <alignment wrapText="1"/>
    </xf>
    <xf numFmtId="0" fontId="97" fillId="79" borderId="0" xfId="527" applyFont="1" applyFill="1"/>
    <xf numFmtId="0" fontId="97" fillId="81" borderId="0" xfId="527" applyFont="1" applyFill="1"/>
    <xf numFmtId="0" fontId="97" fillId="79" borderId="0" xfId="527" applyFont="1" applyFill="1" applyAlignment="1">
      <alignment horizontal="center"/>
    </xf>
    <xf numFmtId="0" fontId="97" fillId="81" borderId="0" xfId="527" applyFont="1" applyFill="1" applyAlignment="1">
      <alignment horizontal="center"/>
    </xf>
    <xf numFmtId="0" fontId="97" fillId="79" borderId="0" xfId="527" applyFont="1" applyFill="1" applyAlignment="1">
      <alignment vertical="center"/>
    </xf>
    <xf numFmtId="0" fontId="97" fillId="81" borderId="0" xfId="527" applyFont="1" applyFill="1" applyAlignment="1">
      <alignment vertical="center"/>
    </xf>
    <xf numFmtId="0" fontId="101" fillId="13" borderId="0" xfId="527" applyFont="1" applyFill="1"/>
    <xf numFmtId="0" fontId="101" fillId="13" borderId="0" xfId="528" applyFont="1" applyFill="1"/>
    <xf numFmtId="0" fontId="102" fillId="80" borderId="0" xfId="527" applyFont="1" applyFill="1" applyBorder="1" applyAlignment="1"/>
    <xf numFmtId="0" fontId="103" fillId="81" borderId="0" xfId="527" applyFont="1" applyFill="1"/>
    <xf numFmtId="0" fontId="103" fillId="79" borderId="0" xfId="527" applyFont="1" applyFill="1"/>
    <xf numFmtId="0" fontId="102" fillId="81" borderId="0" xfId="527" applyFont="1" applyFill="1" applyBorder="1" applyAlignment="1"/>
    <xf numFmtId="0" fontId="101" fillId="13" borderId="0" xfId="528" applyFont="1" applyFill="1" applyAlignment="1">
      <alignment wrapText="1"/>
    </xf>
    <xf numFmtId="3" fontId="71" fillId="69" borderId="0" xfId="527" applyNumberFormat="1" applyFont="1" applyFill="1" applyBorder="1" applyAlignment="1">
      <alignment horizontal="center" vertical="top" wrapText="1"/>
    </xf>
    <xf numFmtId="0" fontId="103" fillId="69" borderId="0" xfId="527" applyFont="1" applyFill="1"/>
    <xf numFmtId="0" fontId="103" fillId="13" borderId="0" xfId="527" applyFont="1" applyFill="1"/>
    <xf numFmtId="4" fontId="101" fillId="13" borderId="0" xfId="528" applyNumberFormat="1" applyFont="1" applyFill="1"/>
    <xf numFmtId="4" fontId="103" fillId="13" borderId="0" xfId="527" applyNumberFormat="1" applyFont="1" applyFill="1"/>
    <xf numFmtId="0" fontId="71" fillId="13" borderId="0" xfId="0" applyFont="1" applyFill="1" applyBorder="1" applyAlignment="1">
      <alignment horizontal="left" vertical="center"/>
    </xf>
    <xf numFmtId="0" fontId="0" fillId="13" borderId="126" xfId="0" applyFill="1" applyBorder="1"/>
    <xf numFmtId="0" fontId="0" fillId="13" borderId="127" xfId="0" applyFill="1" applyBorder="1"/>
    <xf numFmtId="0" fontId="0" fillId="13" borderId="128" xfId="0" applyFill="1" applyBorder="1"/>
    <xf numFmtId="0" fontId="0" fillId="13" borderId="129" xfId="0" applyFill="1" applyBorder="1"/>
    <xf numFmtId="0" fontId="0" fillId="13" borderId="130" xfId="0" applyFill="1" applyBorder="1"/>
    <xf numFmtId="0" fontId="0" fillId="13" borderId="131" xfId="0" applyFill="1" applyBorder="1"/>
    <xf numFmtId="0" fontId="0" fillId="13" borderId="132" xfId="0" applyFill="1" applyBorder="1"/>
    <xf numFmtId="0" fontId="0" fillId="13" borderId="133" xfId="0" applyFill="1" applyBorder="1"/>
    <xf numFmtId="0" fontId="71" fillId="79" borderId="0" xfId="1" applyFont="1" applyFill="1" applyBorder="1" applyAlignment="1" applyProtection="1">
      <alignment horizontal="center" vertical="center"/>
      <protection hidden="1"/>
    </xf>
    <xf numFmtId="0" fontId="21" fillId="0" borderId="0" xfId="527" applyFont="1"/>
    <xf numFmtId="0" fontId="21" fillId="0" borderId="0" xfId="527" applyFont="1" applyFill="1"/>
    <xf numFmtId="0" fontId="21" fillId="84" borderId="0" xfId="527" applyFont="1" applyFill="1"/>
    <xf numFmtId="0" fontId="21" fillId="0" borderId="10" xfId="527" applyFont="1" applyBorder="1"/>
    <xf numFmtId="0" fontId="21" fillId="70" borderId="9" xfId="0" applyFont="1" applyFill="1" applyBorder="1"/>
    <xf numFmtId="0" fontId="71" fillId="13" borderId="0" xfId="0" applyFont="1" applyFill="1" applyBorder="1" applyAlignment="1" applyProtection="1">
      <alignment horizontal="left" vertical="center"/>
      <protection hidden="1"/>
    </xf>
    <xf numFmtId="0" fontId="113" fillId="75" borderId="86" xfId="0" applyFont="1" applyFill="1" applyBorder="1" applyAlignment="1">
      <alignment horizontal="center" vertical="center" wrapText="1"/>
    </xf>
    <xf numFmtId="4" fontId="71" fillId="0" borderId="136" xfId="1" applyNumberFormat="1" applyFont="1" applyBorder="1" applyAlignment="1">
      <alignment horizontal="right" vertical="center"/>
    </xf>
    <xf numFmtId="0" fontId="113" fillId="75" borderId="21" xfId="0" applyFont="1" applyFill="1" applyBorder="1" applyAlignment="1">
      <alignment horizontal="center" vertical="center" wrapText="1"/>
    </xf>
    <xf numFmtId="4" fontId="71" fillId="0" borderId="137" xfId="1" applyNumberFormat="1" applyFont="1" applyBorder="1" applyAlignment="1">
      <alignment horizontal="right" vertical="center"/>
    </xf>
    <xf numFmtId="4" fontId="71" fillId="0" borderId="138" xfId="1" applyNumberFormat="1" applyFont="1" applyBorder="1" applyAlignment="1">
      <alignment horizontal="right" vertical="center"/>
    </xf>
    <xf numFmtId="0" fontId="72" fillId="13" borderId="0" xfId="527" applyFont="1" applyFill="1"/>
    <xf numFmtId="0" fontId="72" fillId="69" borderId="0" xfId="527" applyFont="1" applyFill="1"/>
    <xf numFmtId="0" fontId="83" fillId="13" borderId="0" xfId="527" applyFont="1" applyFill="1"/>
    <xf numFmtId="0" fontId="83" fillId="0" borderId="0" xfId="527" applyFont="1" applyFill="1"/>
    <xf numFmtId="0" fontId="21" fillId="79" borderId="0" xfId="527" applyFont="1" applyFill="1"/>
    <xf numFmtId="0" fontId="108" fillId="79" borderId="0" xfId="527" applyFont="1" applyFill="1" applyAlignment="1">
      <alignment horizontal="center"/>
    </xf>
    <xf numFmtId="0" fontId="108" fillId="79" borderId="0" xfId="527" applyFont="1" applyFill="1"/>
    <xf numFmtId="0" fontId="108" fillId="81" borderId="0" xfId="527" applyFont="1" applyFill="1" applyBorder="1"/>
    <xf numFmtId="0" fontId="108" fillId="81" borderId="0" xfId="527" applyFont="1" applyFill="1" applyBorder="1" applyAlignment="1">
      <alignment horizontal="center"/>
    </xf>
    <xf numFmtId="0" fontId="88" fillId="79" borderId="0" xfId="527" applyFont="1" applyFill="1"/>
    <xf numFmtId="4" fontId="71" fillId="0" borderId="89" xfId="1" applyNumberFormat="1" applyFont="1" applyBorder="1" applyAlignment="1" applyProtection="1">
      <alignment horizontal="right" vertical="center"/>
      <protection locked="0"/>
    </xf>
    <xf numFmtId="4" fontId="71" fillId="0" borderId="99" xfId="1" applyNumberFormat="1" applyFont="1" applyBorder="1" applyAlignment="1" applyProtection="1">
      <alignment horizontal="right" vertical="center"/>
      <protection locked="0"/>
    </xf>
    <xf numFmtId="4" fontId="75" fillId="72" borderId="21" xfId="0" applyNumberFormat="1" applyFont="1" applyFill="1" applyBorder="1" applyAlignment="1" applyProtection="1">
      <alignment horizontal="right" vertical="center" wrapText="1"/>
      <protection locked="0"/>
    </xf>
    <xf numFmtId="4" fontId="75" fillId="73" borderId="21" xfId="0" applyNumberFormat="1" applyFont="1" applyFill="1" applyBorder="1" applyAlignment="1" applyProtection="1">
      <alignment horizontal="right" vertical="center" wrapText="1"/>
      <protection locked="0"/>
    </xf>
    <xf numFmtId="0" fontId="79" fillId="1" borderId="21" xfId="527" applyFont="1" applyFill="1" applyBorder="1" applyAlignment="1" applyProtection="1">
      <alignment horizontal="center"/>
      <protection locked="0"/>
    </xf>
    <xf numFmtId="4" fontId="75" fillId="72" borderId="87" xfId="0" applyNumberFormat="1" applyFont="1" applyFill="1" applyBorder="1" applyAlignment="1" applyProtection="1">
      <alignment horizontal="right" vertical="center" wrapText="1"/>
      <protection locked="0"/>
    </xf>
    <xf numFmtId="4" fontId="71" fillId="0" borderId="91" xfId="1" applyNumberFormat="1" applyFont="1" applyBorder="1" applyAlignment="1" applyProtection="1">
      <alignment horizontal="right" vertical="center"/>
      <protection locked="0"/>
    </xf>
    <xf numFmtId="4" fontId="71" fillId="0" borderId="96" xfId="1" applyNumberFormat="1" applyFont="1" applyBorder="1" applyAlignment="1" applyProtection="1">
      <alignment horizontal="right" vertical="center"/>
      <protection locked="0"/>
    </xf>
    <xf numFmtId="4" fontId="71" fillId="0" borderId="101" xfId="1" applyNumberFormat="1" applyFont="1" applyBorder="1" applyAlignment="1" applyProtection="1">
      <alignment horizontal="right" vertical="center"/>
      <protection locked="0"/>
    </xf>
    <xf numFmtId="4" fontId="75" fillId="71" borderId="21" xfId="0" applyNumberFormat="1" applyFont="1" applyFill="1" applyBorder="1" applyAlignment="1" applyProtection="1">
      <alignment horizontal="right" vertical="center" wrapText="1"/>
      <protection locked="0"/>
    </xf>
    <xf numFmtId="4" fontId="71" fillId="0" borderId="76" xfId="1" applyNumberFormat="1" applyFont="1" applyBorder="1" applyAlignment="1" applyProtection="1">
      <alignment horizontal="right" vertical="center"/>
      <protection locked="0"/>
    </xf>
    <xf numFmtId="4" fontId="71" fillId="0" borderId="56" xfId="1" applyNumberFormat="1" applyFont="1" applyBorder="1" applyAlignment="1" applyProtection="1">
      <alignment horizontal="right" vertical="center"/>
      <protection locked="0"/>
    </xf>
    <xf numFmtId="4" fontId="75" fillId="72" borderId="50" xfId="0" applyNumberFormat="1" applyFont="1" applyFill="1" applyBorder="1" applyAlignment="1" applyProtection="1">
      <alignment horizontal="right" vertical="center" wrapText="1"/>
      <protection locked="0"/>
    </xf>
    <xf numFmtId="3" fontId="71" fillId="0" borderId="88" xfId="1" applyNumberFormat="1" applyFont="1" applyBorder="1" applyAlignment="1" applyProtection="1">
      <alignment horizontal="center" vertical="center"/>
      <protection locked="0"/>
    </xf>
    <xf numFmtId="3" fontId="71" fillId="0" borderId="75" xfId="1" applyNumberFormat="1" applyFont="1" applyBorder="1" applyAlignment="1" applyProtection="1">
      <alignment horizontal="center" vertical="center"/>
      <protection locked="0"/>
    </xf>
    <xf numFmtId="3" fontId="71" fillId="0" borderId="79" xfId="1" applyNumberFormat="1" applyFont="1" applyBorder="1" applyAlignment="1" applyProtection="1">
      <alignment horizontal="center" vertical="center"/>
      <protection locked="0"/>
    </xf>
    <xf numFmtId="3" fontId="71" fillId="0" borderId="88" xfId="1" applyNumberFormat="1" applyFont="1" applyBorder="1" applyAlignment="1" applyProtection="1">
      <alignment horizontal="center" vertical="center"/>
      <protection locked="0" hidden="1"/>
    </xf>
    <xf numFmtId="3" fontId="71" fillId="0" borderId="75" xfId="1" applyNumberFormat="1" applyFont="1" applyBorder="1" applyAlignment="1" applyProtection="1">
      <alignment horizontal="center" vertical="center"/>
      <protection locked="0" hidden="1"/>
    </xf>
    <xf numFmtId="3" fontId="71" fillId="0" borderId="114" xfId="1" applyNumberFormat="1" applyFont="1" applyBorder="1" applyAlignment="1" applyProtection="1">
      <alignment horizontal="center" vertical="center"/>
      <protection locked="0" hidden="1"/>
    </xf>
    <xf numFmtId="4" fontId="71" fillId="0" borderId="70" xfId="1" applyNumberFormat="1" applyFont="1" applyBorder="1" applyAlignment="1" applyProtection="1">
      <alignment horizontal="center" vertical="center"/>
      <protection locked="0" hidden="1"/>
    </xf>
    <xf numFmtId="4" fontId="71" fillId="0" borderId="75" xfId="1" applyNumberFormat="1" applyFont="1" applyBorder="1" applyAlignment="1" applyProtection="1">
      <alignment horizontal="center" vertical="center"/>
      <protection locked="0" hidden="1"/>
    </xf>
    <xf numFmtId="4" fontId="71" fillId="0" borderId="55" xfId="1" applyNumberFormat="1" applyFont="1" applyBorder="1" applyAlignment="1" applyProtection="1">
      <alignment horizontal="left" vertical="center"/>
      <protection locked="0" hidden="1"/>
    </xf>
    <xf numFmtId="4" fontId="71" fillId="0" borderId="79" xfId="1" applyNumberFormat="1" applyFont="1" applyBorder="1" applyAlignment="1" applyProtection="1">
      <alignment horizontal="center" vertical="center"/>
      <protection locked="0" hidden="1"/>
    </xf>
    <xf numFmtId="0" fontId="102" fillId="0" borderId="101" xfId="1" applyFont="1" applyBorder="1" applyAlignment="1" applyProtection="1">
      <alignment horizontal="left" vertical="center" wrapText="1"/>
      <protection locked="0" hidden="1"/>
    </xf>
    <xf numFmtId="4" fontId="79" fillId="1" borderId="21" xfId="527" applyNumberFormat="1" applyFont="1" applyFill="1" applyBorder="1" applyAlignment="1" applyProtection="1">
      <alignment horizontal="right"/>
      <protection locked="0"/>
    </xf>
    <xf numFmtId="0" fontId="19" fillId="75" borderId="50" xfId="0" applyFont="1" applyFill="1" applyBorder="1" applyAlignment="1" applyProtection="1">
      <alignment horizontal="center" vertical="center" wrapText="1"/>
      <protection locked="0" hidden="1"/>
    </xf>
    <xf numFmtId="0" fontId="21" fillId="0" borderId="0" xfId="527" applyFont="1" applyProtection="1">
      <protection locked="0"/>
    </xf>
    <xf numFmtId="0" fontId="108" fillId="69" borderId="0" xfId="527" applyFont="1" applyFill="1" applyProtection="1">
      <protection locked="0"/>
    </xf>
    <xf numFmtId="0" fontId="21" fillId="0" borderId="0" xfId="527" applyFont="1" applyFill="1" applyProtection="1">
      <protection locked="0"/>
    </xf>
    <xf numFmtId="0" fontId="19" fillId="75" borderId="86" xfId="0" applyFont="1" applyFill="1" applyBorder="1" applyAlignment="1" applyProtection="1">
      <alignment horizontal="center" vertical="center" wrapText="1"/>
      <protection locked="0" hidden="1"/>
    </xf>
    <xf numFmtId="0" fontId="111" fillId="76" borderId="21" xfId="0" applyFont="1" applyFill="1" applyBorder="1" applyAlignment="1" applyProtection="1">
      <alignment vertical="center" wrapText="1"/>
      <protection locked="0" hidden="1"/>
    </xf>
    <xf numFmtId="49" fontId="71" fillId="0" borderId="89" xfId="1" applyNumberFormat="1" applyFont="1" applyBorder="1" applyAlignment="1" applyProtection="1">
      <alignment horizontal="right" vertical="center"/>
      <protection locked="0"/>
    </xf>
    <xf numFmtId="0" fontId="103" fillId="0" borderId="75" xfId="1" applyFont="1" applyBorder="1" applyAlignment="1" applyProtection="1">
      <alignment horizontal="left" vertical="center" wrapText="1" indent="3"/>
      <protection locked="0" hidden="1"/>
    </xf>
    <xf numFmtId="0" fontId="83" fillId="0" borderId="0" xfId="527" applyFont="1" applyProtection="1">
      <protection locked="0"/>
    </xf>
    <xf numFmtId="0" fontId="72" fillId="0" borderId="0" xfId="527" applyFont="1" applyProtection="1">
      <protection locked="0"/>
    </xf>
    <xf numFmtId="0" fontId="83" fillId="0" borderId="0" xfId="527" applyFont="1" applyFill="1" applyBorder="1" applyAlignment="1" applyProtection="1">
      <alignment horizontal="center"/>
      <protection locked="0"/>
    </xf>
    <xf numFmtId="0" fontId="83" fillId="0" borderId="0" xfId="527" applyFont="1" applyFill="1" applyProtection="1">
      <protection locked="0"/>
    </xf>
    <xf numFmtId="0" fontId="72" fillId="0" borderId="0" xfId="527" applyFont="1" applyFill="1" applyProtection="1">
      <protection locked="0"/>
    </xf>
    <xf numFmtId="0" fontId="119" fillId="13" borderId="0" xfId="528" applyFont="1" applyFill="1"/>
    <xf numFmtId="0" fontId="108" fillId="69" borderId="0" xfId="527" applyFont="1" applyFill="1" applyAlignment="1">
      <alignment vertical="top" wrapText="1"/>
    </xf>
    <xf numFmtId="0" fontId="21" fillId="69" borderId="0" xfId="527" applyFont="1" applyFill="1" applyAlignment="1">
      <alignment horizontal="center" vertical="top" wrapText="1"/>
    </xf>
    <xf numFmtId="0" fontId="108" fillId="69" borderId="0" xfId="527" applyFont="1" applyFill="1" applyBorder="1" applyAlignment="1">
      <alignment horizontal="left" vertical="top" wrapText="1"/>
    </xf>
    <xf numFmtId="0" fontId="108" fillId="69" borderId="0" xfId="527" applyFont="1" applyFill="1" applyBorder="1" applyAlignment="1">
      <alignment horizontal="center" vertical="top" wrapText="1"/>
    </xf>
    <xf numFmtId="0" fontId="108" fillId="13" borderId="0" xfId="528" applyFont="1" applyFill="1"/>
    <xf numFmtId="0" fontId="113" fillId="75" borderId="86" xfId="0" applyFont="1" applyFill="1" applyBorder="1" applyAlignment="1">
      <alignment horizontal="left" vertical="center" wrapText="1"/>
    </xf>
    <xf numFmtId="0" fontId="83" fillId="0" borderId="0" xfId="527" applyFont="1" applyFill="1" applyBorder="1" applyAlignment="1">
      <alignment horizontal="left"/>
    </xf>
    <xf numFmtId="0" fontId="72" fillId="0" borderId="0" xfId="527" applyFont="1" applyFill="1" applyBorder="1"/>
    <xf numFmtId="0" fontId="83" fillId="0" borderId="0" xfId="527" applyFont="1" applyFill="1" applyBorder="1" applyAlignment="1">
      <alignment vertical="top" wrapText="1"/>
    </xf>
    <xf numFmtId="0" fontId="113" fillId="75" borderId="50" xfId="0" applyFont="1" applyFill="1" applyBorder="1" applyAlignment="1">
      <alignment horizontal="center" vertical="center" wrapText="1"/>
    </xf>
    <xf numFmtId="4" fontId="71" fillId="0" borderId="147" xfId="1" applyNumberFormat="1" applyFont="1" applyBorder="1" applyAlignment="1" applyProtection="1">
      <alignment horizontal="right" vertical="center"/>
      <protection locked="0"/>
    </xf>
    <xf numFmtId="4" fontId="71" fillId="0" borderId="148" xfId="1" applyNumberFormat="1" applyFont="1" applyBorder="1" applyAlignment="1" applyProtection="1">
      <alignment horizontal="right" vertical="center"/>
      <protection locked="0"/>
    </xf>
    <xf numFmtId="4" fontId="71" fillId="0" borderId="149" xfId="1" applyNumberFormat="1" applyFont="1" applyBorder="1" applyAlignment="1" applyProtection="1">
      <alignment horizontal="right" vertical="center"/>
      <protection locked="0"/>
    </xf>
    <xf numFmtId="4" fontId="71" fillId="0" borderId="150" xfId="1" applyNumberFormat="1" applyFont="1" applyBorder="1" applyAlignment="1" applyProtection="1">
      <alignment horizontal="right" vertical="center"/>
      <protection locked="0"/>
    </xf>
    <xf numFmtId="4" fontId="71" fillId="0" borderId="151" xfId="1" applyNumberFormat="1" applyFont="1" applyBorder="1" applyAlignment="1" applyProtection="1">
      <alignment horizontal="right" vertical="center"/>
      <protection locked="0"/>
    </xf>
    <xf numFmtId="4" fontId="71" fillId="0" borderId="152" xfId="1" applyNumberFormat="1" applyFont="1" applyBorder="1" applyAlignment="1" applyProtection="1">
      <alignment horizontal="right" vertical="center"/>
      <protection locked="0"/>
    </xf>
    <xf numFmtId="9" fontId="83" fillId="0" borderId="0" xfId="527" applyNumberFormat="1" applyFont="1" applyFill="1" applyBorder="1" applyAlignment="1" applyProtection="1">
      <alignment horizontal="right"/>
      <protection locked="0"/>
    </xf>
    <xf numFmtId="0" fontId="83" fillId="0" borderId="0" xfId="527" applyFont="1" applyFill="1" applyBorder="1" applyAlignment="1" applyProtection="1">
      <alignment horizontal="left"/>
      <protection locked="0"/>
    </xf>
    <xf numFmtId="0" fontId="71" fillId="13" borderId="0" xfId="0" applyFont="1" applyFill="1" applyBorder="1" applyAlignment="1">
      <alignment horizontal="left" vertical="center"/>
    </xf>
    <xf numFmtId="0" fontId="72" fillId="85" borderId="0" xfId="527" applyFont="1" applyFill="1"/>
    <xf numFmtId="0" fontId="70" fillId="0" borderId="0" xfId="527" applyFont="1" applyFill="1" applyBorder="1" applyAlignment="1">
      <alignment horizontal="left"/>
    </xf>
    <xf numFmtId="4" fontId="71" fillId="0" borderId="18" xfId="1" applyNumberFormat="1" applyFont="1" applyBorder="1" applyAlignment="1">
      <alignment horizontal="right" vertical="center"/>
    </xf>
    <xf numFmtId="4" fontId="71" fillId="0" borderId="135" xfId="1" applyNumberFormat="1" applyFont="1" applyBorder="1" applyAlignment="1">
      <alignment horizontal="right" vertical="center"/>
    </xf>
    <xf numFmtId="0" fontId="125" fillId="13" borderId="0" xfId="528" applyFont="1" applyFill="1"/>
    <xf numFmtId="0" fontId="108" fillId="69" borderId="0" xfId="527" applyFont="1" applyFill="1" applyAlignment="1">
      <alignment horizontal="left" vertical="top"/>
    </xf>
    <xf numFmtId="0" fontId="108" fillId="69" borderId="0" xfId="527" applyFont="1" applyFill="1"/>
    <xf numFmtId="0" fontId="19" fillId="75" borderId="21" xfId="0" applyFont="1" applyFill="1" applyBorder="1" applyAlignment="1">
      <alignment horizontal="center" vertical="center" wrapText="1"/>
    </xf>
    <xf numFmtId="0" fontId="83" fillId="69" borderId="0" xfId="527" applyFont="1" applyFill="1" applyAlignment="1">
      <alignment horizontal="center" vertical="top" wrapText="1"/>
    </xf>
    <xf numFmtId="0" fontId="92" fillId="76" borderId="18" xfId="0" applyFont="1" applyFill="1" applyBorder="1" applyAlignment="1">
      <alignment vertical="center" wrapText="1"/>
    </xf>
    <xf numFmtId="0" fontId="83" fillId="13" borderId="0" xfId="527" applyFont="1" applyFill="1" applyAlignment="1">
      <alignment vertical="top" wrapText="1"/>
    </xf>
    <xf numFmtId="0" fontId="83" fillId="13" borderId="0" xfId="528" applyFont="1" applyFill="1"/>
    <xf numFmtId="0" fontId="70" fillId="69" borderId="0" xfId="527" applyFont="1" applyFill="1" applyBorder="1" applyAlignment="1">
      <alignment horizontal="left" vertical="top" wrapText="1"/>
    </xf>
    <xf numFmtId="0" fontId="92" fillId="76" borderId="21" xfId="0" applyFont="1" applyFill="1" applyBorder="1" applyAlignment="1">
      <alignment vertical="center" wrapText="1"/>
    </xf>
    <xf numFmtId="1" fontId="83" fillId="13" borderId="0" xfId="527" applyNumberFormat="1" applyFont="1" applyFill="1" applyBorder="1" applyAlignment="1">
      <alignment horizontal="center" vertical="top" wrapText="1"/>
    </xf>
    <xf numFmtId="0" fontId="126" fillId="13" borderId="0" xfId="527" applyFont="1" applyFill="1" applyBorder="1" applyAlignment="1">
      <alignment horizontal="left" vertical="top" wrapText="1"/>
    </xf>
    <xf numFmtId="0" fontId="83" fillId="13" borderId="0" xfId="527" applyFont="1" applyFill="1" applyBorder="1" applyAlignment="1">
      <alignment horizontal="center" vertical="top" wrapText="1"/>
    </xf>
    <xf numFmtId="0" fontId="108" fillId="13" borderId="0" xfId="527" applyFont="1" applyFill="1"/>
    <xf numFmtId="0" fontId="112" fillId="69" borderId="0" xfId="527" applyFont="1" applyFill="1"/>
    <xf numFmtId="0" fontId="113" fillId="75" borderId="155" xfId="0" applyFont="1" applyFill="1" applyBorder="1" applyAlignment="1">
      <alignment horizontal="center" vertical="center" wrapText="1"/>
    </xf>
    <xf numFmtId="4" fontId="71" fillId="0" borderId="79" xfId="1" applyNumberFormat="1" applyFont="1" applyBorder="1" applyAlignment="1">
      <alignment horizontal="right" vertical="center"/>
    </xf>
    <xf numFmtId="4" fontId="71" fillId="0" borderId="136" xfId="1" applyNumberFormat="1" applyFont="1" applyBorder="1" applyAlignment="1">
      <alignment horizontal="right" vertical="center" wrapText="1"/>
    </xf>
    <xf numFmtId="4" fontId="71" fillId="0" borderId="156" xfId="1" applyNumberFormat="1" applyFont="1" applyBorder="1" applyAlignment="1">
      <alignment horizontal="right" vertical="center" wrapText="1"/>
    </xf>
    <xf numFmtId="0" fontId="71" fillId="13" borderId="0" xfId="0" applyFont="1" applyFill="1" applyBorder="1" applyAlignment="1">
      <alignment horizontal="left" vertical="center"/>
    </xf>
    <xf numFmtId="0" fontId="49" fillId="13" borderId="0" xfId="638" applyFont="1" applyFill="1" applyBorder="1"/>
    <xf numFmtId="0" fontId="49" fillId="13" borderId="0" xfId="638" applyFont="1" applyFill="1"/>
    <xf numFmtId="0" fontId="127" fillId="13" borderId="0" xfId="638" applyFont="1" applyFill="1" applyBorder="1" applyAlignment="1">
      <alignment horizontal="center"/>
    </xf>
    <xf numFmtId="0" fontId="51" fillId="13" borderId="0" xfId="638" applyFont="1" applyFill="1" applyBorder="1" applyAlignment="1">
      <alignment horizontal="center"/>
    </xf>
    <xf numFmtId="4" fontId="71" fillId="0" borderId="19" xfId="1" applyNumberFormat="1" applyFont="1" applyBorder="1" applyAlignment="1">
      <alignment horizontal="right" vertical="center"/>
    </xf>
    <xf numFmtId="4" fontId="71" fillId="0" borderId="159" xfId="1" applyNumberFormat="1" applyFont="1" applyBorder="1" applyAlignment="1">
      <alignment horizontal="right" vertical="center"/>
    </xf>
    <xf numFmtId="3" fontId="49" fillId="13" borderId="0" xfId="638" applyNumberFormat="1" applyFont="1" applyFill="1" applyBorder="1" applyAlignment="1">
      <alignment vertical="center"/>
    </xf>
    <xf numFmtId="0" fontId="36" fillId="13" borderId="0" xfId="638" applyFont="1" applyFill="1" applyBorder="1"/>
    <xf numFmtId="0" fontId="0" fillId="0" borderId="0" xfId="0" applyFont="1" applyFill="1" applyBorder="1"/>
    <xf numFmtId="2" fontId="0" fillId="0" borderId="0" xfId="0" applyNumberFormat="1" applyFont="1" applyFill="1" applyBorder="1"/>
    <xf numFmtId="9" fontId="0" fillId="0" borderId="0" xfId="0" applyNumberFormat="1" applyFont="1" applyFill="1" applyBorder="1"/>
    <xf numFmtId="0" fontId="71" fillId="13" borderId="0" xfId="0" applyFont="1" applyFill="1" applyBorder="1" applyAlignment="1" applyProtection="1">
      <alignment vertical="center"/>
      <protection locked="0" hidden="1"/>
    </xf>
    <xf numFmtId="0" fontId="71" fillId="13" borderId="0" xfId="0" applyFont="1" applyFill="1" applyBorder="1" applyAlignment="1" applyProtection="1">
      <alignment horizontal="left" vertical="center"/>
      <protection locked="0" hidden="1"/>
    </xf>
    <xf numFmtId="0" fontId="0" fillId="0" borderId="0" xfId="0" applyFont="1" applyFill="1" applyBorder="1" applyProtection="1">
      <protection locked="0" hidden="1"/>
    </xf>
    <xf numFmtId="0" fontId="99" fillId="0" borderId="0" xfId="527" applyFont="1" applyAlignment="1" applyProtection="1">
      <alignment horizontal="right" vertical="center"/>
      <protection locked="0" hidden="1"/>
    </xf>
    <xf numFmtId="0" fontId="88" fillId="69" borderId="0" xfId="527" applyFont="1" applyFill="1" applyBorder="1" applyAlignment="1" applyProtection="1">
      <alignment horizontal="center" vertical="top" wrapText="1"/>
      <protection locked="0" hidden="1"/>
    </xf>
    <xf numFmtId="0" fontId="21" fillId="0" borderId="0" xfId="527" applyFont="1" applyProtection="1">
      <protection locked="0" hidden="1"/>
    </xf>
    <xf numFmtId="0" fontId="21" fillId="70" borderId="0" xfId="0" applyFont="1" applyFill="1" applyProtection="1">
      <protection locked="0" hidden="1"/>
    </xf>
    <xf numFmtId="0" fontId="108" fillId="69" borderId="0" xfId="527" applyFont="1" applyFill="1" applyAlignment="1" applyProtection="1">
      <alignment horizontal="left" vertical="top"/>
      <protection locked="0" hidden="1"/>
    </xf>
    <xf numFmtId="0" fontId="108" fillId="69" borderId="0" xfId="527" applyFont="1" applyFill="1" applyAlignment="1" applyProtection="1">
      <alignment vertical="top" wrapText="1"/>
      <protection locked="0" hidden="1"/>
    </xf>
    <xf numFmtId="0" fontId="108" fillId="69" borderId="0" xfId="527" applyFont="1" applyFill="1" applyProtection="1">
      <protection locked="0" hidden="1"/>
    </xf>
    <xf numFmtId="0" fontId="129" fillId="0" borderId="0" xfId="0" applyFont="1" applyFill="1" applyBorder="1" applyProtection="1">
      <protection locked="0" hidden="1"/>
    </xf>
    <xf numFmtId="0" fontId="123" fillId="0" borderId="0" xfId="527" applyFont="1" applyFill="1" applyAlignment="1" applyProtection="1">
      <alignment horizontal="left" vertical="center" wrapText="1"/>
      <protection locked="0" hidden="1"/>
    </xf>
    <xf numFmtId="0" fontId="49" fillId="0" borderId="0" xfId="530" applyProtection="1">
      <protection locked="0" hidden="1"/>
    </xf>
    <xf numFmtId="0" fontId="36" fillId="0" borderId="0" xfId="492" applyFont="1" applyFill="1" applyBorder="1" applyAlignment="1" applyProtection="1">
      <alignment horizontal="left"/>
      <protection locked="0" hidden="1"/>
    </xf>
    <xf numFmtId="0" fontId="19" fillId="75" borderId="21" xfId="0" applyFont="1" applyFill="1" applyBorder="1" applyAlignment="1" applyProtection="1">
      <alignment horizontal="center" vertical="center" wrapText="1"/>
      <protection locked="0" hidden="1"/>
    </xf>
    <xf numFmtId="4" fontId="71" fillId="0" borderId="161" xfId="1" applyNumberFormat="1" applyFont="1" applyFill="1" applyBorder="1" applyAlignment="1">
      <alignment horizontal="right" vertical="center"/>
    </xf>
    <xf numFmtId="0" fontId="19" fillId="75" borderId="50" xfId="0" applyFont="1" applyFill="1" applyBorder="1" applyAlignment="1" applyProtection="1">
      <alignment horizontal="center" vertical="center" wrapText="1"/>
      <protection hidden="1"/>
    </xf>
    <xf numFmtId="0" fontId="87" fillId="14" borderId="66" xfId="527" applyFont="1" applyFill="1" applyBorder="1" applyAlignment="1" applyProtection="1">
      <alignment horizontal="center" vertical="center"/>
      <protection locked="0" hidden="1"/>
    </xf>
    <xf numFmtId="0" fontId="131" fillId="0" borderId="0" xfId="16955"/>
    <xf numFmtId="0" fontId="35" fillId="0" borderId="0" xfId="16955" applyFont="1"/>
    <xf numFmtId="0" fontId="131" fillId="0" borderId="0" xfId="16955" applyAlignment="1"/>
    <xf numFmtId="0" fontId="36" fillId="70" borderId="0" xfId="479" applyFont="1" applyFill="1" applyBorder="1" applyAlignment="1">
      <alignment vertical="top" wrapText="1"/>
    </xf>
    <xf numFmtId="0" fontId="35" fillId="0" borderId="0" xfId="16955" applyFont="1" applyAlignment="1">
      <alignment horizontal="left" wrapText="1"/>
    </xf>
    <xf numFmtId="0" fontId="35" fillId="0" borderId="0" xfId="16955" applyFont="1" applyAlignment="1">
      <alignment wrapText="1"/>
    </xf>
    <xf numFmtId="0" fontId="131" fillId="13" borderId="0" xfId="16955" applyFill="1"/>
    <xf numFmtId="0" fontId="35" fillId="13" borderId="0" xfId="16955" applyFont="1" applyFill="1"/>
    <xf numFmtId="0" fontId="131" fillId="13" borderId="0" xfId="16955" applyFill="1" applyAlignment="1"/>
    <xf numFmtId="0" fontId="131" fillId="13" borderId="0" xfId="16955" applyFill="1" applyBorder="1"/>
    <xf numFmtId="0" fontId="131" fillId="13" borderId="0" xfId="16955" applyFill="1" applyAlignment="1">
      <alignment wrapText="1"/>
    </xf>
    <xf numFmtId="2" fontId="131" fillId="13" borderId="0" xfId="16955" applyNumberFormat="1" applyFill="1" applyAlignment="1">
      <alignment wrapText="1" shrinkToFit="1"/>
    </xf>
    <xf numFmtId="0" fontId="35" fillId="13" borderId="0" xfId="16955" applyFont="1" applyFill="1" applyAlignment="1"/>
    <xf numFmtId="3" fontId="71" fillId="0" borderId="70" xfId="1" applyNumberFormat="1" applyFont="1" applyBorder="1" applyAlignment="1" applyProtection="1">
      <alignment horizontal="center" vertical="center"/>
      <protection locked="0" hidden="1"/>
    </xf>
    <xf numFmtId="3" fontId="71" fillId="0" borderId="70" xfId="1" applyNumberFormat="1" applyFont="1" applyBorder="1" applyAlignment="1" applyProtection="1">
      <alignment horizontal="center" vertical="center" wrapText="1"/>
      <protection locked="0" hidden="1"/>
    </xf>
    <xf numFmtId="185" fontId="71" fillId="0" borderId="70" xfId="1" applyNumberFormat="1" applyFont="1" applyBorder="1" applyAlignment="1" applyProtection="1">
      <alignment horizontal="center" vertical="center" wrapText="1"/>
      <protection locked="0" hidden="1"/>
    </xf>
    <xf numFmtId="4" fontId="75" fillId="72" borderId="21" xfId="0" applyNumberFormat="1" applyFont="1" applyFill="1" applyBorder="1" applyAlignment="1" applyProtection="1">
      <alignment horizontal="left" vertical="center" wrapText="1"/>
      <protection locked="0"/>
    </xf>
    <xf numFmtId="4" fontId="75" fillId="72" borderId="21" xfId="0" applyNumberFormat="1" applyFont="1" applyFill="1" applyBorder="1" applyAlignment="1" applyProtection="1">
      <alignment horizontal="center" vertical="center" wrapText="1"/>
      <protection locked="0"/>
    </xf>
    <xf numFmtId="186" fontId="75" fillId="72" borderId="21" xfId="0" applyNumberFormat="1" applyFont="1" applyFill="1" applyBorder="1" applyAlignment="1" applyProtection="1">
      <alignment horizontal="center" vertical="center" wrapText="1"/>
      <protection locked="0"/>
    </xf>
    <xf numFmtId="187" fontId="75" fillId="72" borderId="21" xfId="0" applyNumberFormat="1" applyFont="1" applyFill="1" applyBorder="1" applyAlignment="1" applyProtection="1">
      <alignment horizontal="center" vertical="center" wrapText="1"/>
      <protection locked="0"/>
    </xf>
    <xf numFmtId="3" fontId="71" fillId="0" borderId="162" xfId="1" applyNumberFormat="1" applyFont="1" applyBorder="1" applyAlignment="1" applyProtection="1">
      <alignment horizontal="center" vertical="center"/>
      <protection locked="0" hidden="1"/>
    </xf>
    <xf numFmtId="185" fontId="71" fillId="0" borderId="162" xfId="1" applyNumberFormat="1" applyFont="1" applyBorder="1" applyAlignment="1" applyProtection="1">
      <alignment horizontal="center" vertical="center" wrapText="1"/>
      <protection locked="0" hidden="1"/>
    </xf>
    <xf numFmtId="188" fontId="75" fillId="72" borderId="21" xfId="0" applyNumberFormat="1" applyFont="1" applyFill="1" applyBorder="1" applyAlignment="1" applyProtection="1">
      <alignment horizontal="center" vertical="center" wrapText="1"/>
      <protection locked="0"/>
    </xf>
    <xf numFmtId="3" fontId="71" fillId="0" borderId="88" xfId="1" applyNumberFormat="1" applyFont="1" applyBorder="1" applyAlignment="1" applyProtection="1">
      <alignment horizontal="center" vertical="center" wrapText="1"/>
      <protection locked="0" hidden="1"/>
    </xf>
    <xf numFmtId="3" fontId="71" fillId="0" borderId="92" xfId="1" applyNumberFormat="1" applyFont="1" applyBorder="1" applyAlignment="1" applyProtection="1">
      <alignment horizontal="center" vertical="center" wrapText="1"/>
      <protection locked="0" hidden="1"/>
    </xf>
    <xf numFmtId="3" fontId="71" fillId="0" borderId="162" xfId="1" applyNumberFormat="1" applyFont="1" applyBorder="1" applyAlignment="1" applyProtection="1">
      <alignment horizontal="center" vertical="center" wrapText="1"/>
      <protection locked="0" hidden="1"/>
    </xf>
    <xf numFmtId="0" fontId="0" fillId="13" borderId="9" xfId="0" applyFill="1" applyBorder="1" applyProtection="1">
      <protection locked="0" hidden="1"/>
    </xf>
    <xf numFmtId="0" fontId="0" fillId="13" borderId="0" xfId="0" applyFill="1" applyBorder="1" applyProtection="1">
      <protection locked="0" hidden="1"/>
    </xf>
    <xf numFmtId="0" fontId="0" fillId="13" borderId="10" xfId="0" applyFill="1" applyBorder="1" applyProtection="1">
      <protection locked="0" hidden="1"/>
    </xf>
    <xf numFmtId="0" fontId="14" fillId="13" borderId="11" xfId="0" applyFont="1" applyFill="1" applyBorder="1" applyAlignment="1" applyProtection="1">
      <alignment vertical="center"/>
      <protection locked="0" hidden="1"/>
    </xf>
    <xf numFmtId="0" fontId="19" fillId="12" borderId="21" xfId="0" applyFont="1" applyFill="1" applyBorder="1" applyAlignment="1" applyProtection="1">
      <alignment horizontal="center" vertical="center" wrapText="1"/>
      <protection locked="0" hidden="1"/>
    </xf>
    <xf numFmtId="0" fontId="17" fillId="13" borderId="22" xfId="0" applyFont="1" applyFill="1" applyBorder="1" applyAlignment="1" applyProtection="1">
      <alignment horizontal="center" vertical="center" wrapText="1"/>
      <protection locked="0" hidden="1"/>
    </xf>
    <xf numFmtId="0" fontId="17" fillId="13" borderId="28" xfId="0" applyFont="1" applyFill="1" applyBorder="1" applyAlignment="1" applyProtection="1">
      <alignment horizontal="center" vertical="center" wrapText="1"/>
      <protection locked="0" hidden="1"/>
    </xf>
    <xf numFmtId="0" fontId="17" fillId="13" borderId="32" xfId="0" applyFont="1" applyFill="1" applyBorder="1" applyAlignment="1" applyProtection="1">
      <alignment horizontal="center" vertical="center" wrapText="1"/>
      <protection locked="0" hidden="1"/>
    </xf>
    <xf numFmtId="0" fontId="0" fillId="13" borderId="39" xfId="0" applyFill="1" applyBorder="1" applyProtection="1">
      <protection locked="0" hidden="1"/>
    </xf>
    <xf numFmtId="0" fontId="0" fillId="13" borderId="40" xfId="0" applyFill="1" applyBorder="1" applyProtection="1">
      <protection locked="0" hidden="1"/>
    </xf>
    <xf numFmtId="0" fontId="0" fillId="13" borderId="41" xfId="0" applyFill="1" applyBorder="1" applyProtection="1">
      <protection locked="0" hidden="1"/>
    </xf>
    <xf numFmtId="0" fontId="0" fillId="13" borderId="0" xfId="0" applyFill="1" applyProtection="1">
      <protection locked="0" hidden="1"/>
    </xf>
    <xf numFmtId="0" fontId="15" fillId="13" borderId="0" xfId="527" applyFont="1" applyFill="1" applyAlignment="1" applyProtection="1">
      <alignment horizontal="right" vertical="center"/>
      <protection locked="0" hidden="1"/>
    </xf>
    <xf numFmtId="0" fontId="71" fillId="0" borderId="55" xfId="1" applyFont="1" applyBorder="1" applyAlignment="1" applyProtection="1">
      <alignment horizontal="center" vertical="center"/>
      <protection locked="0" hidden="1"/>
    </xf>
    <xf numFmtId="0" fontId="21" fillId="13" borderId="0" xfId="527" applyFont="1" applyFill="1" applyProtection="1">
      <protection locked="0" hidden="1"/>
    </xf>
    <xf numFmtId="4" fontId="19" fillId="12" borderId="21" xfId="0" applyNumberFormat="1" applyFont="1" applyFill="1" applyBorder="1" applyAlignment="1" applyProtection="1">
      <alignment horizontal="center" vertical="center" wrapText="1"/>
      <protection locked="0" hidden="1"/>
    </xf>
    <xf numFmtId="0" fontId="69" fillId="14" borderId="65" xfId="527" applyFont="1" applyFill="1" applyBorder="1" applyAlignment="1" applyProtection="1">
      <alignment horizontal="center" vertical="center"/>
      <protection locked="0" hidden="1"/>
    </xf>
    <xf numFmtId="0" fontId="89" fillId="0" borderId="0" xfId="527" applyFont="1" applyFill="1" applyAlignment="1" applyProtection="1">
      <alignment horizontal="left" vertical="center" wrapText="1"/>
      <protection locked="0" hidden="1"/>
    </xf>
    <xf numFmtId="0" fontId="78" fillId="12" borderId="21" xfId="527" applyFont="1" applyFill="1" applyBorder="1" applyAlignment="1" applyProtection="1">
      <alignment horizontal="center" vertical="center" wrapText="1"/>
      <protection locked="0" hidden="1"/>
    </xf>
    <xf numFmtId="0" fontId="79" fillId="69" borderId="0" xfId="527" applyFont="1" applyFill="1" applyAlignment="1" applyProtection="1">
      <alignment horizontal="left" vertical="center" wrapText="1" indent="1"/>
      <protection locked="0" hidden="1"/>
    </xf>
    <xf numFmtId="0" fontId="79" fillId="0" borderId="0" xfId="527" applyFont="1" applyFill="1" applyBorder="1" applyAlignment="1" applyProtection="1">
      <alignment horizontal="left" vertical="center" wrapText="1" indent="1"/>
      <protection locked="0" hidden="1"/>
    </xf>
    <xf numFmtId="0" fontId="80" fillId="0" borderId="0" xfId="527" applyFont="1" applyFill="1" applyBorder="1" applyAlignment="1" applyProtection="1">
      <alignment horizontal="left" vertical="center" wrapText="1" indent="3"/>
      <protection locked="0" hidden="1"/>
    </xf>
    <xf numFmtId="0" fontId="82" fillId="0" borderId="0" xfId="527" applyFont="1" applyFill="1" applyBorder="1" applyAlignment="1" applyProtection="1">
      <alignment horizontal="left" vertical="center" wrapText="1" indent="5"/>
      <protection locked="0" hidden="1"/>
    </xf>
    <xf numFmtId="0" fontId="81" fillId="69" borderId="0" xfId="527" applyFont="1" applyFill="1" applyAlignment="1" applyProtection="1">
      <alignment horizontal="left" vertical="center" wrapText="1" indent="1"/>
      <protection locked="0" hidden="1"/>
    </xf>
    <xf numFmtId="0" fontId="80" fillId="0" borderId="0" xfId="527" applyFont="1" applyFill="1" applyAlignment="1" applyProtection="1">
      <alignment horizontal="left" vertical="center" wrapText="1" indent="3"/>
      <protection locked="0" hidden="1"/>
    </xf>
    <xf numFmtId="0" fontId="82" fillId="0" borderId="0" xfId="527" applyFont="1" applyFill="1" applyAlignment="1" applyProtection="1">
      <alignment horizontal="left" vertical="center" wrapText="1" indent="5"/>
      <protection locked="0" hidden="1"/>
    </xf>
    <xf numFmtId="0" fontId="79" fillId="70" borderId="0" xfId="527" applyFont="1" applyFill="1" applyAlignment="1" applyProtection="1">
      <alignment horizontal="left" vertical="center" wrapText="1" indent="1"/>
      <protection locked="0" hidden="1"/>
    </xf>
    <xf numFmtId="0" fontId="80" fillId="70" borderId="0" xfId="527" applyFont="1" applyFill="1" applyAlignment="1" applyProtection="1">
      <alignment horizontal="left" vertical="center" wrapText="1" indent="3"/>
      <protection locked="0" hidden="1"/>
    </xf>
    <xf numFmtId="0" fontId="81" fillId="70" borderId="0" xfId="527" applyFont="1" applyFill="1" applyAlignment="1" applyProtection="1">
      <alignment horizontal="left" vertical="center" wrapText="1" indent="1"/>
      <protection locked="0" hidden="1"/>
    </xf>
    <xf numFmtId="0" fontId="72" fillId="0" borderId="0" xfId="527" applyFont="1" applyAlignment="1" applyProtection="1">
      <alignment wrapText="1"/>
      <protection locked="0"/>
    </xf>
    <xf numFmtId="0" fontId="79" fillId="0" borderId="0" xfId="527" applyFont="1" applyFill="1" applyAlignment="1" applyProtection="1">
      <alignment horizontal="left" vertical="center" wrapText="1" indent="1"/>
      <protection locked="0" hidden="1"/>
    </xf>
    <xf numFmtId="0" fontId="89" fillId="69" borderId="0" xfId="527" applyFont="1" applyFill="1" applyAlignment="1" applyProtection="1">
      <alignment horizontal="left" vertical="center" wrapText="1"/>
      <protection locked="0" hidden="1"/>
    </xf>
    <xf numFmtId="0" fontId="79" fillId="69" borderId="0" xfId="527" applyFont="1" applyFill="1" applyAlignment="1" applyProtection="1">
      <alignment horizontal="left" vertical="center" wrapText="1"/>
      <protection locked="0"/>
    </xf>
    <xf numFmtId="0" fontId="79" fillId="0" borderId="0" xfId="527" applyFont="1" applyProtection="1">
      <protection locked="0"/>
    </xf>
    <xf numFmtId="0" fontId="83" fillId="69" borderId="0" xfId="527" applyFont="1" applyFill="1" applyAlignment="1" applyProtection="1">
      <protection locked="0"/>
    </xf>
    <xf numFmtId="0" fontId="83" fillId="0" borderId="0" xfId="527" applyFont="1" applyFill="1" applyBorder="1" applyProtection="1">
      <protection locked="0"/>
    </xf>
    <xf numFmtId="0" fontId="70" fillId="0" borderId="0" xfId="527" applyFont="1" applyFill="1" applyProtection="1">
      <protection locked="0"/>
    </xf>
    <xf numFmtId="0" fontId="70" fillId="0" borderId="0" xfId="527" applyFont="1" applyFill="1" applyBorder="1" applyProtection="1">
      <protection locked="0"/>
    </xf>
    <xf numFmtId="0" fontId="72" fillId="0" borderId="0" xfId="527" applyFont="1" applyBorder="1" applyProtection="1">
      <protection locked="0"/>
    </xf>
    <xf numFmtId="0" fontId="70" fillId="0" borderId="0" xfId="527" applyFont="1" applyProtection="1">
      <protection locked="0"/>
    </xf>
    <xf numFmtId="0" fontId="83" fillId="69" borderId="0" xfId="527" applyFont="1" applyFill="1" applyAlignment="1" applyProtection="1">
      <alignment vertical="top" wrapText="1"/>
      <protection locked="0"/>
    </xf>
    <xf numFmtId="0" fontId="84" fillId="0" borderId="0" xfId="527" applyFont="1" applyProtection="1">
      <protection locked="0"/>
    </xf>
    <xf numFmtId="0" fontId="85" fillId="0" borderId="0" xfId="527" applyFont="1" applyFill="1" applyProtection="1">
      <protection locked="0"/>
    </xf>
    <xf numFmtId="0" fontId="77" fillId="69" borderId="0" xfId="527" applyFont="1" applyFill="1" applyAlignment="1" applyProtection="1">
      <alignment horizontal="left" vertical="center" wrapText="1"/>
      <protection locked="0"/>
    </xf>
    <xf numFmtId="0" fontId="79" fillId="0" borderId="0" xfId="527" applyFont="1" applyFill="1" applyBorder="1" applyProtection="1">
      <protection locked="0"/>
    </xf>
    <xf numFmtId="0" fontId="72" fillId="0" borderId="0" xfId="527" applyFont="1" applyProtection="1">
      <protection locked="0" hidden="1"/>
    </xf>
    <xf numFmtId="0" fontId="70" fillId="0" borderId="0" xfId="527" applyFont="1" applyFill="1" applyAlignment="1" applyProtection="1">
      <alignment horizontal="left" vertical="center"/>
      <protection locked="0" hidden="1"/>
    </xf>
    <xf numFmtId="0" fontId="77" fillId="69" borderId="0" xfId="527" applyFont="1" applyFill="1" applyAlignment="1" applyProtection="1">
      <alignment horizontal="right" vertical="center" wrapText="1"/>
      <protection locked="0" hidden="1"/>
    </xf>
    <xf numFmtId="0" fontId="90" fillId="0" borderId="0" xfId="0" applyFont="1" applyFill="1" applyBorder="1" applyProtection="1">
      <protection locked="0"/>
    </xf>
    <xf numFmtId="0" fontId="91" fillId="0" borderId="0" xfId="0" applyFont="1" applyFill="1" applyBorder="1" applyAlignment="1" applyProtection="1">
      <alignment horizontal="left"/>
      <protection locked="0"/>
    </xf>
    <xf numFmtId="0" fontId="19" fillId="75" borderId="21" xfId="0" applyFont="1" applyFill="1" applyBorder="1" applyAlignment="1" applyProtection="1">
      <alignment horizontal="center" vertical="center"/>
      <protection locked="0" hidden="1"/>
    </xf>
    <xf numFmtId="0" fontId="71" fillId="0" borderId="88" xfId="1" applyFont="1" applyBorder="1" applyAlignment="1" applyProtection="1">
      <alignment horizontal="center" vertical="center"/>
      <protection locked="0" hidden="1"/>
    </xf>
    <xf numFmtId="0" fontId="71" fillId="0" borderId="89" xfId="1" applyFont="1" applyBorder="1" applyAlignment="1" applyProtection="1">
      <alignment horizontal="left" vertical="center"/>
      <protection locked="0" hidden="1"/>
    </xf>
    <xf numFmtId="0" fontId="71" fillId="0" borderId="75" xfId="1" applyFont="1" applyBorder="1" applyAlignment="1" applyProtection="1">
      <alignment horizontal="center" vertical="center"/>
      <protection locked="0" hidden="1"/>
    </xf>
    <xf numFmtId="0" fontId="71" fillId="0" borderId="79" xfId="1" applyFont="1" applyBorder="1" applyAlignment="1" applyProtection="1">
      <alignment horizontal="center" vertical="center"/>
      <protection locked="0" hidden="1"/>
    </xf>
    <xf numFmtId="0" fontId="71" fillId="0" borderId="95" xfId="1" applyFont="1" applyBorder="1" applyAlignment="1" applyProtection="1">
      <alignment horizontal="left" vertical="center"/>
      <protection locked="0" hidden="1"/>
    </xf>
    <xf numFmtId="0" fontId="71" fillId="0" borderId="98" xfId="1" applyFont="1" applyBorder="1" applyAlignment="1" applyProtection="1">
      <alignment horizontal="center" vertical="center"/>
      <protection locked="0" hidden="1"/>
    </xf>
    <xf numFmtId="0" fontId="71" fillId="0" borderId="101" xfId="1" applyFont="1" applyBorder="1" applyAlignment="1" applyProtection="1">
      <alignment horizontal="left" vertical="center"/>
      <protection locked="0" hidden="1"/>
    </xf>
    <xf numFmtId="0" fontId="71" fillId="0" borderId="70" xfId="1" applyFont="1" applyBorder="1" applyAlignment="1" applyProtection="1">
      <alignment horizontal="center" vertical="center"/>
      <protection locked="0" hidden="1"/>
    </xf>
    <xf numFmtId="0" fontId="71" fillId="0" borderId="76" xfId="1" applyFont="1" applyBorder="1" applyAlignment="1" applyProtection="1">
      <alignment horizontal="left" vertical="center"/>
      <protection locked="0" hidden="1"/>
    </xf>
    <xf numFmtId="0" fontId="71" fillId="0" borderId="96" xfId="1" applyFont="1" applyBorder="1" applyAlignment="1" applyProtection="1">
      <alignment horizontal="left" vertical="center"/>
      <protection locked="0" hidden="1"/>
    </xf>
    <xf numFmtId="0" fontId="90" fillId="0" borderId="0" xfId="0" applyFont="1" applyFill="1" applyBorder="1" applyAlignment="1" applyProtection="1">
      <alignment horizontal="center"/>
      <protection locked="0"/>
    </xf>
    <xf numFmtId="0" fontId="90" fillId="0" borderId="0" xfId="0" applyFont="1" applyFill="1" applyBorder="1" applyProtection="1">
      <protection locked="0" hidden="1"/>
    </xf>
    <xf numFmtId="0" fontId="91" fillId="0" borderId="0" xfId="0" applyFont="1" applyFill="1" applyBorder="1" applyAlignment="1" applyProtection="1">
      <alignment horizontal="left"/>
      <protection locked="0" hidden="1"/>
    </xf>
    <xf numFmtId="0" fontId="71" fillId="0" borderId="0" xfId="1" applyFont="1" applyBorder="1" applyAlignment="1" applyProtection="1">
      <alignment horizontal="center" vertical="center"/>
      <protection locked="0" hidden="1"/>
    </xf>
    <xf numFmtId="0" fontId="19" fillId="75" borderId="50" xfId="0" applyFont="1" applyFill="1" applyBorder="1" applyAlignment="1" applyProtection="1">
      <alignment horizontal="center" vertical="center"/>
      <protection locked="0" hidden="1"/>
    </xf>
    <xf numFmtId="0" fontId="19" fillId="75" borderId="86" xfId="0" applyFont="1" applyFill="1" applyBorder="1" applyAlignment="1" applyProtection="1">
      <alignment horizontal="center" vertical="center"/>
      <protection locked="0" hidden="1"/>
    </xf>
    <xf numFmtId="0" fontId="71" fillId="0" borderId="89" xfId="1" applyFont="1" applyBorder="1" applyAlignment="1" applyProtection="1">
      <alignment horizontal="left" vertical="center" wrapText="1"/>
      <protection locked="0" hidden="1"/>
    </xf>
    <xf numFmtId="0" fontId="71" fillId="0" borderId="106" xfId="1" applyFont="1" applyBorder="1" applyAlignment="1" applyProtection="1">
      <alignment horizontal="left" vertical="center" wrapText="1"/>
      <protection locked="0" hidden="1"/>
    </xf>
    <xf numFmtId="0" fontId="71" fillId="0" borderId="107" xfId="1" applyFont="1" applyBorder="1" applyAlignment="1" applyProtection="1">
      <alignment horizontal="left" vertical="center" wrapText="1"/>
      <protection locked="0" hidden="1"/>
    </xf>
    <xf numFmtId="0" fontId="100" fillId="81" borderId="0" xfId="527" applyFont="1" applyFill="1" applyBorder="1" applyAlignment="1" applyProtection="1">
      <alignment horizontal="left"/>
      <protection locked="0" hidden="1"/>
    </xf>
    <xf numFmtId="0" fontId="71" fillId="79" borderId="0" xfId="0" applyFont="1" applyFill="1" applyBorder="1" applyAlignment="1" applyProtection="1">
      <alignment horizontal="left" vertical="center"/>
      <protection locked="0" hidden="1"/>
    </xf>
    <xf numFmtId="0" fontId="98" fillId="80" borderId="0" xfId="527" applyFont="1" applyFill="1" applyBorder="1" applyAlignment="1" applyProtection="1">
      <protection locked="0" hidden="1"/>
    </xf>
    <xf numFmtId="0" fontId="97" fillId="81" borderId="0" xfId="527" applyFont="1" applyFill="1" applyProtection="1">
      <protection locked="0" hidden="1"/>
    </xf>
    <xf numFmtId="0" fontId="97" fillId="79" borderId="0" xfId="527" applyFont="1" applyFill="1" applyProtection="1">
      <protection locked="0" hidden="1"/>
    </xf>
    <xf numFmtId="0" fontId="97" fillId="81" borderId="0" xfId="527" applyFont="1" applyFill="1" applyBorder="1" applyAlignment="1" applyProtection="1">
      <protection locked="0" hidden="1"/>
    </xf>
    <xf numFmtId="0" fontId="101" fillId="13" borderId="0" xfId="528" applyFont="1" applyFill="1" applyProtection="1">
      <protection locked="0"/>
    </xf>
    <xf numFmtId="0" fontId="106" fillId="69" borderId="0" xfId="527" applyFont="1" applyFill="1" applyAlignment="1" applyProtection="1">
      <alignment horizontal="center"/>
      <protection locked="0"/>
    </xf>
    <xf numFmtId="3" fontId="101" fillId="13" borderId="0" xfId="527" applyNumberFormat="1" applyFont="1" applyFill="1" applyBorder="1" applyAlignment="1" applyProtection="1">
      <alignment horizontal="left" vertical="top" wrapText="1"/>
      <protection locked="0"/>
    </xf>
    <xf numFmtId="0" fontId="102" fillId="69" borderId="0" xfId="527" applyFont="1" applyFill="1" applyAlignment="1" applyProtection="1">
      <alignment horizontal="left"/>
      <protection locked="0"/>
    </xf>
    <xf numFmtId="0" fontId="105" fillId="69" borderId="0" xfId="527" applyFont="1" applyFill="1" applyBorder="1" applyAlignment="1" applyProtection="1">
      <alignment vertical="top"/>
      <protection locked="0"/>
    </xf>
    <xf numFmtId="4" fontId="71" fillId="0" borderId="88" xfId="1" applyNumberFormat="1" applyFont="1" applyBorder="1" applyAlignment="1" applyProtection="1">
      <alignment horizontal="center" vertical="center"/>
      <protection locked="0"/>
    </xf>
    <xf numFmtId="4" fontId="71" fillId="0" borderId="75" xfId="1" applyNumberFormat="1" applyFont="1" applyBorder="1" applyAlignment="1" applyProtection="1">
      <alignment horizontal="center" vertical="center"/>
      <protection locked="0"/>
    </xf>
    <xf numFmtId="4" fontId="71" fillId="0" borderId="55" xfId="1" applyNumberFormat="1" applyFont="1" applyBorder="1" applyAlignment="1" applyProtection="1">
      <alignment horizontal="left" vertical="center"/>
      <protection locked="0"/>
    </xf>
    <xf numFmtId="4" fontId="71" fillId="0" borderId="79" xfId="1" applyNumberFormat="1" applyFont="1" applyBorder="1" applyAlignment="1" applyProtection="1">
      <alignment horizontal="center" vertical="center"/>
      <protection locked="0"/>
    </xf>
    <xf numFmtId="0" fontId="106" fillId="69" borderId="0" xfId="527" applyFont="1" applyFill="1" applyBorder="1" applyAlignment="1" applyProtection="1">
      <alignment vertical="top"/>
      <protection locked="0"/>
    </xf>
    <xf numFmtId="4" fontId="71" fillId="0" borderId="114" xfId="1" applyNumberFormat="1" applyFont="1" applyBorder="1" applyAlignment="1" applyProtection="1">
      <alignment horizontal="center" vertical="center"/>
      <protection locked="0"/>
    </xf>
    <xf numFmtId="4" fontId="106" fillId="69" borderId="0" xfId="527" applyNumberFormat="1" applyFont="1" applyFill="1" applyAlignment="1" applyProtection="1">
      <alignment horizontal="center"/>
      <protection locked="0"/>
    </xf>
    <xf numFmtId="4" fontId="105" fillId="69" borderId="0" xfId="527" applyNumberFormat="1" applyFont="1" applyFill="1" applyAlignment="1" applyProtection="1">
      <alignment vertical="top" wrapText="1"/>
      <protection locked="0"/>
    </xf>
    <xf numFmtId="4" fontId="71" fillId="0" borderId="70" xfId="1" applyNumberFormat="1" applyFont="1" applyBorder="1" applyAlignment="1" applyProtection="1">
      <alignment horizontal="center" vertical="center"/>
      <protection locked="0"/>
    </xf>
    <xf numFmtId="4" fontId="101" fillId="69" borderId="0" xfId="527" applyNumberFormat="1" applyFont="1" applyFill="1" applyBorder="1" applyAlignment="1" applyProtection="1">
      <alignment vertical="top" wrapText="1"/>
      <protection locked="0"/>
    </xf>
    <xf numFmtId="4" fontId="71" fillId="0" borderId="124" xfId="1" applyNumberFormat="1" applyFont="1" applyBorder="1" applyAlignment="1" applyProtection="1">
      <alignment horizontal="left" vertical="center"/>
      <protection locked="0"/>
    </xf>
    <xf numFmtId="0" fontId="102" fillId="80" borderId="0" xfId="527" applyFont="1" applyFill="1" applyBorder="1" applyAlignment="1" applyProtection="1">
      <protection locked="0" hidden="1"/>
    </xf>
    <xf numFmtId="0" fontId="101" fillId="13" borderId="0" xfId="528" applyFont="1" applyFill="1" applyProtection="1">
      <protection locked="0" hidden="1"/>
    </xf>
    <xf numFmtId="0" fontId="101" fillId="79" borderId="0" xfId="0" applyFont="1" applyFill="1" applyBorder="1" applyProtection="1">
      <protection locked="0" hidden="1"/>
    </xf>
    <xf numFmtId="0" fontId="103" fillId="69" borderId="0" xfId="527" applyFont="1" applyFill="1" applyAlignment="1" applyProtection="1">
      <alignment horizontal="left"/>
      <protection locked="0" hidden="1"/>
    </xf>
    <xf numFmtId="0" fontId="105" fillId="0" borderId="0" xfId="527" applyFont="1" applyFill="1" applyAlignment="1" applyProtection="1">
      <alignment horizontal="left" vertical="center" wrapText="1"/>
      <protection locked="0" hidden="1"/>
    </xf>
    <xf numFmtId="0" fontId="105" fillId="13" borderId="0" xfId="527" applyFont="1" applyFill="1" applyBorder="1" applyAlignment="1" applyProtection="1">
      <alignment horizontal="center" vertical="center" wrapText="1"/>
      <protection locked="0" hidden="1"/>
    </xf>
    <xf numFmtId="0" fontId="105" fillId="69" borderId="0" xfId="527" applyFont="1" applyFill="1" applyAlignment="1" applyProtection="1">
      <alignment horizontal="center"/>
      <protection locked="0" hidden="1"/>
    </xf>
    <xf numFmtId="0" fontId="101" fillId="69" borderId="0" xfId="527" applyFont="1" applyFill="1" applyProtection="1">
      <protection locked="0" hidden="1"/>
    </xf>
    <xf numFmtId="0" fontId="19" fillId="12" borderId="50" xfId="0" applyFont="1" applyFill="1" applyBorder="1" applyAlignment="1" applyProtection="1">
      <alignment horizontal="center" vertical="center" wrapText="1"/>
      <protection locked="0" hidden="1"/>
    </xf>
    <xf numFmtId="0" fontId="71" fillId="0" borderId="55" xfId="1" applyFont="1" applyBorder="1" applyAlignment="1" applyProtection="1">
      <alignment horizontal="left" vertical="center" wrapText="1"/>
      <protection locked="0" hidden="1"/>
    </xf>
    <xf numFmtId="0" fontId="71" fillId="0" borderId="100" xfId="1" applyFont="1" applyBorder="1" applyAlignment="1" applyProtection="1">
      <alignment horizontal="left" vertical="center" wrapText="1"/>
      <protection locked="0" hidden="1"/>
    </xf>
    <xf numFmtId="0" fontId="102" fillId="0" borderId="115" xfId="1" applyFont="1" applyBorder="1" applyAlignment="1" applyProtection="1">
      <alignment horizontal="left" vertical="center" wrapText="1"/>
      <protection locked="0" hidden="1"/>
    </xf>
    <xf numFmtId="4" fontId="71" fillId="0" borderId="88" xfId="1" applyNumberFormat="1" applyFont="1" applyBorder="1" applyAlignment="1" applyProtection="1">
      <alignment horizontal="center" vertical="center"/>
      <protection locked="0" hidden="1"/>
    </xf>
    <xf numFmtId="4" fontId="71" fillId="0" borderId="121" xfId="1" applyNumberFormat="1" applyFont="1" applyBorder="1" applyAlignment="1" applyProtection="1">
      <alignment horizontal="left" vertical="center"/>
      <protection locked="0" hidden="1"/>
    </xf>
    <xf numFmtId="4" fontId="71" fillId="0" borderId="55" xfId="1" applyNumberFormat="1" applyFont="1" applyBorder="1" applyAlignment="1" applyProtection="1">
      <alignment horizontal="left" vertical="center" wrapText="1"/>
      <protection locked="0" hidden="1"/>
    </xf>
    <xf numFmtId="4" fontId="102" fillId="0" borderId="101" xfId="1" applyNumberFormat="1" applyFont="1" applyBorder="1" applyAlignment="1" applyProtection="1">
      <alignment horizontal="left" vertical="center" wrapText="1"/>
      <protection locked="0" hidden="1"/>
    </xf>
    <xf numFmtId="4" fontId="19" fillId="12" borderId="50" xfId="0" applyNumberFormat="1" applyFont="1" applyFill="1" applyBorder="1" applyAlignment="1" applyProtection="1">
      <alignment horizontal="center" vertical="center" wrapText="1"/>
      <protection locked="0" hidden="1"/>
    </xf>
    <xf numFmtId="4" fontId="19" fillId="75" borderId="21" xfId="0" applyNumberFormat="1" applyFont="1" applyFill="1" applyBorder="1" applyAlignment="1" applyProtection="1">
      <alignment horizontal="center" vertical="center" wrapText="1"/>
      <protection locked="0" hidden="1"/>
    </xf>
    <xf numFmtId="4" fontId="71" fillId="0" borderId="114" xfId="1" applyNumberFormat="1" applyFont="1" applyBorder="1" applyAlignment="1" applyProtection="1">
      <alignment horizontal="center" vertical="center"/>
      <protection locked="0" hidden="1"/>
    </xf>
    <xf numFmtId="4" fontId="71" fillId="0" borderId="122" xfId="1" applyNumberFormat="1" applyFont="1" applyBorder="1" applyAlignment="1" applyProtection="1">
      <alignment horizontal="left" vertical="center"/>
      <protection locked="0" hidden="1"/>
    </xf>
    <xf numFmtId="4" fontId="19" fillId="12" borderId="123" xfId="0" applyNumberFormat="1" applyFont="1" applyFill="1" applyBorder="1" applyAlignment="1" applyProtection="1">
      <alignment horizontal="center" vertical="center" wrapText="1"/>
      <protection locked="0" hidden="1"/>
    </xf>
    <xf numFmtId="4" fontId="102" fillId="0" borderId="95" xfId="1" applyNumberFormat="1" applyFont="1" applyBorder="1" applyAlignment="1" applyProtection="1">
      <alignment horizontal="left" vertical="center"/>
      <protection locked="0" hidden="1"/>
    </xf>
    <xf numFmtId="4" fontId="102" fillId="0" borderId="115" xfId="1" applyNumberFormat="1" applyFont="1" applyBorder="1" applyAlignment="1" applyProtection="1">
      <alignment horizontal="left" vertical="center" wrapText="1"/>
      <protection locked="0" hidden="1"/>
    </xf>
    <xf numFmtId="0" fontId="110" fillId="0" borderId="0" xfId="527" applyFont="1" applyProtection="1">
      <protection locked="0"/>
    </xf>
    <xf numFmtId="0" fontId="71" fillId="69" borderId="0" xfId="527" applyFont="1" applyFill="1" applyBorder="1" applyAlignment="1" applyProtection="1">
      <alignment horizontal="left" vertical="top" wrapText="1"/>
      <protection locked="0" hidden="1"/>
    </xf>
    <xf numFmtId="4" fontId="71" fillId="0" borderId="134" xfId="1" applyNumberFormat="1" applyFont="1" applyBorder="1" applyAlignment="1" applyProtection="1">
      <alignment horizontal="center" vertical="center"/>
      <protection locked="0" hidden="1"/>
    </xf>
    <xf numFmtId="0" fontId="109" fillId="69" borderId="0" xfId="527" applyFont="1" applyFill="1" applyBorder="1" applyAlignment="1" applyProtection="1">
      <alignment horizontal="center" vertical="top"/>
      <protection locked="0" hidden="1"/>
    </xf>
    <xf numFmtId="0" fontId="108" fillId="69" borderId="0" xfId="527" applyFont="1" applyFill="1" applyAlignment="1" applyProtection="1">
      <alignment wrapText="1"/>
      <protection locked="0" hidden="1"/>
    </xf>
    <xf numFmtId="0" fontId="108" fillId="0" borderId="0" xfId="527" applyFont="1" applyProtection="1">
      <protection locked="0" hidden="1"/>
    </xf>
    <xf numFmtId="0" fontId="88" fillId="69" borderId="0" xfId="527" applyFont="1" applyFill="1" applyBorder="1" applyAlignment="1" applyProtection="1">
      <alignment horizontal="center" vertical="top"/>
      <protection locked="0" hidden="1"/>
    </xf>
    <xf numFmtId="0" fontId="88" fillId="69" borderId="0" xfId="527" applyFont="1" applyFill="1" applyBorder="1" applyAlignment="1" applyProtection="1">
      <alignment horizontal="center" wrapText="1"/>
      <protection locked="0" hidden="1"/>
    </xf>
    <xf numFmtId="0" fontId="107" fillId="69" borderId="0" xfId="527" applyFont="1" applyFill="1" applyAlignment="1" applyProtection="1">
      <alignment vertical="center" wrapText="1"/>
      <protection locked="0" hidden="1"/>
    </xf>
    <xf numFmtId="0" fontId="88" fillId="69" borderId="0" xfId="527" applyFont="1" applyFill="1" applyAlignment="1" applyProtection="1">
      <alignment vertical="top" wrapText="1"/>
      <protection locked="0" hidden="1"/>
    </xf>
    <xf numFmtId="0" fontId="103" fillId="0" borderId="79" xfId="1" applyFont="1" applyBorder="1" applyAlignment="1" applyProtection="1">
      <alignment horizontal="left" vertical="center" wrapText="1" indent="3"/>
      <protection locked="0" hidden="1"/>
    </xf>
    <xf numFmtId="0" fontId="103" fillId="0" borderId="0" xfId="1" applyFont="1" applyBorder="1" applyAlignment="1" applyProtection="1">
      <alignment horizontal="left" vertical="center" indent="3"/>
      <protection locked="0" hidden="1"/>
    </xf>
    <xf numFmtId="0" fontId="112" fillId="69" borderId="0" xfId="527" applyFont="1" applyFill="1" applyBorder="1" applyAlignment="1" applyProtection="1">
      <alignment horizontal="left"/>
      <protection locked="0" hidden="1"/>
    </xf>
    <xf numFmtId="0" fontId="83" fillId="69" borderId="0" xfId="527" applyFont="1" applyFill="1" applyProtection="1">
      <protection locked="0" hidden="1"/>
    </xf>
    <xf numFmtId="14" fontId="83" fillId="69" borderId="0" xfId="527" applyNumberFormat="1" applyFont="1" applyFill="1" applyAlignment="1" applyProtection="1">
      <alignment horizontal="center"/>
      <protection locked="0" hidden="1"/>
    </xf>
    <xf numFmtId="0" fontId="114" fillId="69" borderId="0" xfId="527" applyFont="1" applyFill="1" applyProtection="1">
      <protection locked="0" hidden="1"/>
    </xf>
    <xf numFmtId="0" fontId="72" fillId="13" borderId="0" xfId="527" applyFont="1" applyFill="1" applyProtection="1">
      <protection locked="0" hidden="1"/>
    </xf>
    <xf numFmtId="0" fontId="72" fillId="69" borderId="0" xfId="527" applyFont="1" applyFill="1" applyProtection="1">
      <protection locked="0" hidden="1"/>
    </xf>
    <xf numFmtId="0" fontId="83" fillId="13" borderId="0" xfId="527" applyFont="1" applyFill="1" applyProtection="1">
      <protection locked="0" hidden="1"/>
    </xf>
    <xf numFmtId="0" fontId="115" fillId="69" borderId="0" xfId="527" applyFont="1" applyFill="1" applyProtection="1">
      <protection locked="0" hidden="1"/>
    </xf>
    <xf numFmtId="0" fontId="70" fillId="69" borderId="0" xfId="527" applyFont="1" applyFill="1" applyBorder="1" applyAlignment="1" applyProtection="1">
      <alignment horizontal="left" wrapText="1"/>
      <protection locked="0" hidden="1"/>
    </xf>
    <xf numFmtId="0" fontId="117" fillId="69" borderId="0" xfId="527" applyFont="1" applyFill="1" applyBorder="1" applyProtection="1">
      <protection locked="0"/>
    </xf>
    <xf numFmtId="0" fontId="83" fillId="69" borderId="0" xfId="527" applyFont="1" applyFill="1" applyBorder="1" applyProtection="1">
      <protection locked="0"/>
    </xf>
    <xf numFmtId="0" fontId="83" fillId="69" borderId="0" xfId="527" applyFont="1" applyFill="1" applyAlignment="1" applyProtection="1">
      <alignment horizontal="right"/>
      <protection locked="0" hidden="1"/>
    </xf>
    <xf numFmtId="0" fontId="70" fillId="0" borderId="0" xfId="527" applyFont="1" applyFill="1" applyBorder="1" applyAlignment="1" applyProtection="1">
      <alignment horizontal="center" vertical="center" wrapText="1"/>
      <protection locked="0" hidden="1"/>
    </xf>
    <xf numFmtId="0" fontId="83" fillId="0" borderId="0" xfId="527" applyFont="1" applyProtection="1">
      <protection locked="0" hidden="1"/>
    </xf>
    <xf numFmtId="0" fontId="116" fillId="69" borderId="0" xfId="527" applyFont="1" applyFill="1" applyBorder="1" applyAlignment="1" applyProtection="1">
      <alignment horizontal="center" vertical="top" wrapText="1"/>
      <protection locked="0" hidden="1"/>
    </xf>
    <xf numFmtId="0" fontId="70" fillId="69" borderId="0" xfId="527" applyFont="1" applyFill="1" applyBorder="1" applyAlignment="1" applyProtection="1">
      <alignment horizontal="center" wrapText="1"/>
      <protection locked="0" hidden="1"/>
    </xf>
    <xf numFmtId="0" fontId="70" fillId="0" borderId="0" xfId="527" applyFont="1" applyFill="1" applyAlignment="1" applyProtection="1">
      <alignment vertical="top" wrapText="1"/>
      <protection locked="0" hidden="1"/>
    </xf>
    <xf numFmtId="0" fontId="70" fillId="69" borderId="0" xfId="527" applyFont="1" applyFill="1" applyAlignment="1" applyProtection="1">
      <alignment vertical="top" wrapText="1"/>
      <protection locked="0" hidden="1"/>
    </xf>
    <xf numFmtId="0" fontId="103" fillId="0" borderId="88" xfId="1" applyFont="1" applyBorder="1" applyAlignment="1" applyProtection="1">
      <alignment horizontal="left" vertical="center" wrapText="1" indent="3"/>
      <protection locked="0" hidden="1"/>
    </xf>
    <xf numFmtId="0" fontId="92" fillId="76" borderId="21" xfId="0" applyFont="1" applyFill="1" applyBorder="1" applyAlignment="1" applyProtection="1">
      <alignment vertical="center" wrapText="1"/>
      <protection locked="0" hidden="1"/>
    </xf>
    <xf numFmtId="0" fontId="21" fillId="80" borderId="0" xfId="0" applyFont="1" applyFill="1" applyProtection="1">
      <protection locked="0" hidden="1"/>
    </xf>
    <xf numFmtId="0" fontId="88" fillId="81" borderId="0" xfId="527" applyFont="1" applyFill="1" applyBorder="1" applyProtection="1">
      <protection locked="0" hidden="1"/>
    </xf>
    <xf numFmtId="0" fontId="108" fillId="81" borderId="0" xfId="527" applyFont="1" applyFill="1" applyBorder="1" applyProtection="1">
      <protection locked="0" hidden="1"/>
    </xf>
    <xf numFmtId="0" fontId="108" fillId="81" borderId="0" xfId="527" applyFont="1" applyFill="1" applyBorder="1" applyAlignment="1" applyProtection="1">
      <alignment horizontal="center"/>
      <protection locked="0" hidden="1"/>
    </xf>
    <xf numFmtId="0" fontId="118" fillId="81" borderId="0" xfId="527" applyFont="1" applyFill="1" applyBorder="1" applyAlignment="1" applyProtection="1">
      <alignment horizontal="left"/>
      <protection locked="0" hidden="1"/>
    </xf>
    <xf numFmtId="4" fontId="71" fillId="0" borderId="76" xfId="1" applyNumberFormat="1" applyFont="1" applyBorder="1" applyAlignment="1" applyProtection="1">
      <alignment horizontal="left" vertical="center"/>
      <protection locked="0" hidden="1"/>
    </xf>
    <xf numFmtId="0" fontId="88" fillId="81" borderId="0" xfId="527" applyFont="1" applyFill="1" applyBorder="1" applyAlignment="1" applyProtection="1">
      <alignment horizontal="center"/>
      <protection locked="0" hidden="1"/>
    </xf>
    <xf numFmtId="0" fontId="19" fillId="12" borderId="83" xfId="0" applyFont="1" applyFill="1" applyBorder="1" applyAlignment="1" applyProtection="1">
      <alignment horizontal="center" vertical="center" wrapText="1"/>
      <protection locked="0" hidden="1"/>
    </xf>
    <xf numFmtId="0" fontId="70" fillId="0" borderId="0" xfId="527" applyFont="1" applyFill="1" applyBorder="1" applyAlignment="1" applyProtection="1">
      <alignment horizontal="left" vertical="top"/>
      <protection locked="0"/>
    </xf>
    <xf numFmtId="1" fontId="70" fillId="0" borderId="40" xfId="527" applyNumberFormat="1" applyFont="1" applyFill="1" applyBorder="1" applyAlignment="1" applyProtection="1">
      <alignment horizontal="right" vertical="top" wrapText="1"/>
      <protection locked="0"/>
    </xf>
    <xf numFmtId="0" fontId="72" fillId="0" borderId="0" xfId="527" applyFont="1" applyFill="1" applyBorder="1" applyProtection="1">
      <protection locked="0"/>
    </xf>
    <xf numFmtId="0" fontId="83" fillId="0" borderId="0" xfId="527" applyFont="1" applyFill="1" applyBorder="1" applyAlignment="1" applyProtection="1">
      <alignment horizontal="left"/>
      <protection locked="0" hidden="1"/>
    </xf>
    <xf numFmtId="0" fontId="70" fillId="0" borderId="0" xfId="527" applyFont="1" applyFill="1" applyBorder="1" applyAlignment="1" applyProtection="1">
      <alignment horizontal="left" vertical="top"/>
      <protection locked="0" hidden="1"/>
    </xf>
    <xf numFmtId="0" fontId="103" fillId="0" borderId="146" xfId="1" applyFont="1" applyBorder="1" applyAlignment="1" applyProtection="1">
      <alignment horizontal="left" vertical="center" wrapText="1" indent="3"/>
      <protection locked="0" hidden="1"/>
    </xf>
    <xf numFmtId="0" fontId="103" fillId="0" borderId="94" xfId="1" applyFont="1" applyBorder="1" applyAlignment="1" applyProtection="1">
      <alignment horizontal="left" vertical="center" wrapText="1" indent="3"/>
      <protection locked="0" hidden="1"/>
    </xf>
    <xf numFmtId="0" fontId="103" fillId="0" borderId="97" xfId="1" applyFont="1" applyBorder="1" applyAlignment="1" applyProtection="1">
      <alignment horizontal="left" vertical="center" wrapText="1" indent="3"/>
      <protection locked="0" hidden="1"/>
    </xf>
    <xf numFmtId="0" fontId="83" fillId="0" borderId="0" xfId="527" applyFont="1" applyFill="1" applyProtection="1">
      <protection locked="0" hidden="1"/>
    </xf>
    <xf numFmtId="0" fontId="70" fillId="0" borderId="0" xfId="527" applyFont="1" applyFill="1" applyBorder="1" applyAlignment="1" applyProtection="1">
      <alignment horizontal="center" vertical="top" wrapText="1"/>
      <protection locked="0"/>
    </xf>
    <xf numFmtId="0" fontId="83" fillId="0" borderId="0" xfId="527" applyFont="1" applyFill="1" applyBorder="1" applyAlignment="1" applyProtection="1">
      <alignment vertical="top" wrapText="1"/>
      <protection locked="0"/>
    </xf>
    <xf numFmtId="0" fontId="83" fillId="0" borderId="0" xfId="527" applyFont="1" applyFill="1" applyAlignment="1" applyProtection="1">
      <alignment vertical="top" wrapText="1"/>
      <protection locked="0"/>
    </xf>
    <xf numFmtId="0" fontId="121" fillId="0" borderId="0" xfId="527" applyFont="1" applyProtection="1">
      <protection locked="0"/>
    </xf>
    <xf numFmtId="4" fontId="71" fillId="0" borderId="153" xfId="1" applyNumberFormat="1" applyFont="1" applyBorder="1" applyAlignment="1" applyProtection="1">
      <alignment horizontal="right" vertical="center"/>
      <protection locked="0"/>
    </xf>
    <xf numFmtId="4" fontId="71" fillId="0" borderId="154" xfId="1" applyNumberFormat="1" applyFont="1" applyBorder="1" applyAlignment="1" applyProtection="1">
      <alignment horizontal="right" vertical="center"/>
      <protection locked="0"/>
    </xf>
    <xf numFmtId="0" fontId="120" fillId="0" borderId="0" xfId="527" applyFont="1" applyFill="1" applyBorder="1" applyAlignment="1" applyProtection="1">
      <alignment horizontal="left"/>
      <protection locked="0"/>
    </xf>
    <xf numFmtId="1" fontId="114" fillId="0" borderId="40" xfId="527" applyNumberFormat="1" applyFont="1" applyFill="1" applyBorder="1" applyAlignment="1" applyProtection="1">
      <alignment horizontal="right" vertical="top" wrapText="1"/>
      <protection locked="0"/>
    </xf>
    <xf numFmtId="0" fontId="120" fillId="0" borderId="0" xfId="527" applyFont="1" applyProtection="1">
      <protection locked="0"/>
    </xf>
    <xf numFmtId="3" fontId="70" fillId="0" borderId="0" xfId="527" applyNumberFormat="1" applyFont="1" applyFill="1" applyBorder="1" applyAlignment="1" applyProtection="1">
      <alignment horizontal="center"/>
      <protection locked="0"/>
    </xf>
    <xf numFmtId="0" fontId="70" fillId="0" borderId="0" xfId="527" applyFont="1" applyFill="1" applyBorder="1" applyAlignment="1" applyProtection="1">
      <alignment horizontal="left"/>
      <protection locked="0"/>
    </xf>
    <xf numFmtId="3" fontId="70" fillId="0" borderId="0" xfId="527" applyNumberFormat="1" applyFont="1" applyFill="1" applyBorder="1" applyAlignment="1" applyProtection="1">
      <alignment horizontal="right"/>
      <protection locked="0"/>
    </xf>
    <xf numFmtId="1" fontId="70" fillId="0" borderId="0" xfId="527" applyNumberFormat="1" applyFont="1" applyFill="1" applyBorder="1" applyAlignment="1" applyProtection="1">
      <alignment horizontal="right" vertical="top" wrapText="1"/>
      <protection locked="0"/>
    </xf>
    <xf numFmtId="0" fontId="71" fillId="13" borderId="0" xfId="527" applyFont="1" applyFill="1" applyBorder="1" applyAlignment="1" applyProtection="1">
      <alignment vertical="center"/>
      <protection locked="0" hidden="1"/>
    </xf>
    <xf numFmtId="0" fontId="71" fillId="13" borderId="0" xfId="527" applyFont="1" applyFill="1" applyBorder="1" applyAlignment="1" applyProtection="1">
      <alignment horizontal="left" vertical="center"/>
      <protection locked="0" hidden="1"/>
    </xf>
    <xf numFmtId="0" fontId="21" fillId="80" borderId="0" xfId="527" applyFont="1" applyFill="1" applyProtection="1">
      <protection locked="0" hidden="1"/>
    </xf>
    <xf numFmtId="0" fontId="15" fillId="0" borderId="0" xfId="527" applyFont="1" applyAlignment="1" applyProtection="1">
      <alignment horizontal="right" vertical="center"/>
      <protection locked="0" hidden="1"/>
    </xf>
    <xf numFmtId="0" fontId="83" fillId="0" borderId="0" xfId="527" applyFont="1" applyFill="1" applyBorder="1" applyAlignment="1" applyProtection="1">
      <alignment vertical="top" wrapText="1"/>
      <protection locked="0" hidden="1"/>
    </xf>
    <xf numFmtId="0" fontId="83" fillId="0" borderId="0" xfId="527" applyFont="1" applyFill="1" applyAlignment="1" applyProtection="1">
      <alignment vertical="top" wrapText="1"/>
      <protection locked="0" hidden="1"/>
    </xf>
    <xf numFmtId="0" fontId="19" fillId="75" borderId="21" xfId="527" applyFont="1" applyFill="1" applyBorder="1" applyAlignment="1" applyProtection="1">
      <alignment horizontal="center" vertical="center" wrapText="1"/>
      <protection locked="0" hidden="1"/>
    </xf>
    <xf numFmtId="0" fontId="111" fillId="76" borderId="21" xfId="527" applyFont="1" applyFill="1" applyBorder="1" applyAlignment="1" applyProtection="1">
      <alignment vertical="center" wrapText="1"/>
      <protection locked="0" hidden="1"/>
    </xf>
    <xf numFmtId="0" fontId="83" fillId="0" borderId="0" xfId="527" applyFont="1" applyFill="1" applyBorder="1" applyAlignment="1" applyProtection="1">
      <alignment horizontal="center"/>
      <protection locked="0" hidden="1"/>
    </xf>
    <xf numFmtId="0" fontId="92" fillId="76" borderId="21" xfId="527" applyFont="1" applyFill="1" applyBorder="1" applyAlignment="1" applyProtection="1">
      <alignment vertical="center" wrapText="1"/>
      <protection locked="0" hidden="1"/>
    </xf>
    <xf numFmtId="0" fontId="123" fillId="69" borderId="0" xfId="527" applyFont="1" applyFill="1" applyAlignment="1" applyProtection="1">
      <alignment horizontal="left" vertical="center" wrapText="1"/>
      <protection locked="0" hidden="1"/>
    </xf>
    <xf numFmtId="0" fontId="19" fillId="75" borderId="86" xfId="527" applyFont="1" applyFill="1" applyBorder="1" applyAlignment="1" applyProtection="1">
      <alignment horizontal="center" vertical="center" wrapText="1"/>
      <protection locked="0" hidden="1"/>
    </xf>
    <xf numFmtId="0" fontId="70" fillId="0" borderId="0" xfId="527" applyFont="1" applyFill="1" applyBorder="1" applyAlignment="1" applyProtection="1">
      <alignment horizontal="left"/>
      <protection locked="0" hidden="1"/>
    </xf>
    <xf numFmtId="0" fontId="21" fillId="13" borderId="0" xfId="527" applyFont="1" applyFill="1" applyProtection="1">
      <protection locked="0"/>
    </xf>
    <xf numFmtId="0" fontId="115" fillId="69" borderId="0" xfId="527" applyFont="1" applyFill="1" applyAlignment="1" applyProtection="1">
      <alignment horizontal="center" vertical="top" wrapText="1"/>
      <protection locked="0" hidden="1"/>
    </xf>
    <xf numFmtId="0" fontId="88" fillId="13" borderId="0" xfId="527" applyFont="1" applyFill="1" applyBorder="1" applyAlignment="1" applyProtection="1">
      <alignment horizontal="center" vertical="top" wrapText="1"/>
      <protection locked="0" hidden="1"/>
    </xf>
    <xf numFmtId="0" fontId="83" fillId="70" borderId="0" xfId="527" applyFont="1" applyFill="1" applyProtection="1">
      <protection locked="0"/>
    </xf>
    <xf numFmtId="0" fontId="126" fillId="69" borderId="0" xfId="527" applyFont="1" applyFill="1" applyBorder="1" applyAlignment="1" applyProtection="1">
      <alignment horizontal="center" vertical="top" wrapText="1"/>
      <protection locked="0"/>
    </xf>
    <xf numFmtId="0" fontId="117" fillId="69" borderId="0" xfId="527" applyFont="1" applyFill="1" applyAlignment="1" applyProtection="1">
      <alignment vertical="top" wrapText="1"/>
      <protection locked="0"/>
    </xf>
    <xf numFmtId="0" fontId="70" fillId="69" borderId="0" xfId="527" applyFont="1" applyFill="1" applyBorder="1" applyAlignment="1" applyProtection="1">
      <alignment horizontal="center" vertical="top" wrapText="1"/>
      <protection locked="0"/>
    </xf>
    <xf numFmtId="0" fontId="125" fillId="13" borderId="0" xfId="528" applyFont="1" applyFill="1" applyProtection="1">
      <protection locked="0"/>
    </xf>
    <xf numFmtId="0" fontId="83" fillId="69" borderId="7" xfId="527" applyFont="1" applyFill="1" applyBorder="1" applyAlignment="1" applyProtection="1">
      <alignment horizontal="center" vertical="top" wrapText="1"/>
      <protection locked="0"/>
    </xf>
    <xf numFmtId="0" fontId="83" fillId="69" borderId="0" xfId="527" applyFont="1" applyFill="1" applyAlignment="1" applyProtection="1">
      <alignment horizontal="center" vertical="top" wrapText="1"/>
      <protection locked="0"/>
    </xf>
    <xf numFmtId="0" fontId="126" fillId="69" borderId="0" xfId="527" applyFont="1" applyFill="1" applyProtection="1">
      <protection locked="0" hidden="1"/>
    </xf>
    <xf numFmtId="0" fontId="83" fillId="70" borderId="0" xfId="527" applyFont="1" applyFill="1" applyProtection="1">
      <protection locked="0" hidden="1"/>
    </xf>
    <xf numFmtId="0" fontId="126" fillId="69" borderId="0" xfId="527" applyFont="1" applyFill="1" applyBorder="1" applyAlignment="1" applyProtection="1">
      <alignment horizontal="center" vertical="top" wrapText="1"/>
      <protection locked="0" hidden="1"/>
    </xf>
    <xf numFmtId="0" fontId="92" fillId="76" borderId="18" xfId="0" applyFont="1" applyFill="1" applyBorder="1" applyAlignment="1" applyProtection="1">
      <alignment vertical="center" wrapText="1"/>
      <protection locked="0" hidden="1"/>
    </xf>
    <xf numFmtId="0" fontId="83" fillId="13" borderId="0" xfId="527" applyFont="1" applyFill="1" applyAlignment="1" applyProtection="1">
      <alignment vertical="top" wrapText="1"/>
      <protection locked="0" hidden="1"/>
    </xf>
    <xf numFmtId="0" fontId="83" fillId="69" borderId="0" xfId="527" applyFont="1" applyFill="1" applyBorder="1" applyAlignment="1" applyProtection="1">
      <alignment horizontal="left" vertical="top" wrapText="1"/>
      <protection locked="0" hidden="1"/>
    </xf>
    <xf numFmtId="0" fontId="70" fillId="69" borderId="0" xfId="527" applyFont="1" applyFill="1" applyBorder="1" applyAlignment="1" applyProtection="1">
      <alignment horizontal="left" vertical="top" wrapText="1"/>
      <protection locked="0" hidden="1"/>
    </xf>
    <xf numFmtId="0" fontId="125" fillId="13" borderId="0" xfId="528" applyFont="1" applyFill="1" applyProtection="1">
      <protection locked="0" hidden="1"/>
    </xf>
    <xf numFmtId="0" fontId="83" fillId="13" borderId="0" xfId="527" applyFont="1" applyFill="1" applyBorder="1" applyAlignment="1" applyProtection="1">
      <alignment horizontal="left" vertical="top" wrapText="1"/>
      <protection locked="0" hidden="1"/>
    </xf>
    <xf numFmtId="0" fontId="105" fillId="69" borderId="0" xfId="527" applyFont="1" applyFill="1" applyAlignment="1" applyProtection="1">
      <alignment horizontal="left" vertical="center"/>
      <protection locked="0"/>
    </xf>
    <xf numFmtId="0" fontId="119" fillId="13" borderId="0" xfId="528" applyFont="1" applyFill="1" applyProtection="1">
      <protection locked="0"/>
    </xf>
    <xf numFmtId="0" fontId="108" fillId="13" borderId="0" xfId="527" applyFont="1" applyFill="1" applyProtection="1">
      <protection locked="0"/>
    </xf>
    <xf numFmtId="0" fontId="108" fillId="69" borderId="0" xfId="527" applyFont="1" applyFill="1" applyBorder="1" applyAlignment="1" applyProtection="1">
      <alignment horizontal="center"/>
      <protection locked="0"/>
    </xf>
    <xf numFmtId="0" fontId="108" fillId="13" borderId="0" xfId="527" quotePrefix="1" applyFont="1" applyFill="1" applyBorder="1" applyAlignment="1" applyProtection="1">
      <alignment horizontal="center" vertical="center" wrapText="1"/>
      <protection locked="0"/>
    </xf>
    <xf numFmtId="0" fontId="0" fillId="0" borderId="0" xfId="0" applyProtection="1">
      <protection locked="0"/>
    </xf>
    <xf numFmtId="0" fontId="112" fillId="69" borderId="0" xfId="527" applyFont="1" applyFill="1" applyProtection="1">
      <protection locked="0"/>
    </xf>
    <xf numFmtId="0" fontId="105" fillId="69" borderId="0" xfId="527" applyFont="1" applyFill="1" applyAlignment="1" applyProtection="1">
      <alignment horizontal="left" vertical="center"/>
      <protection locked="0" hidden="1"/>
    </xf>
    <xf numFmtId="0" fontId="119" fillId="13" borderId="0" xfId="528" applyFont="1" applyFill="1" applyProtection="1">
      <protection locked="0" hidden="1"/>
    </xf>
    <xf numFmtId="0" fontId="88" fillId="69" borderId="0" xfId="527" applyFont="1" applyFill="1" applyBorder="1" applyAlignment="1" applyProtection="1">
      <protection locked="0" hidden="1"/>
    </xf>
    <xf numFmtId="0" fontId="71" fillId="0" borderId="93" xfId="1" applyFont="1" applyBorder="1" applyAlignment="1" applyProtection="1">
      <alignment horizontal="left" vertical="center"/>
      <protection locked="0" hidden="1"/>
    </xf>
    <xf numFmtId="0" fontId="71" fillId="0" borderId="90" xfId="1" applyFont="1" applyBorder="1" applyAlignment="1" applyProtection="1">
      <alignment horizontal="left" vertical="center"/>
      <protection locked="0" hidden="1"/>
    </xf>
    <xf numFmtId="0" fontId="108" fillId="13" borderId="0" xfId="527" applyFont="1" applyFill="1" applyAlignment="1" applyProtection="1">
      <alignment horizontal="center"/>
      <protection locked="0" hidden="1"/>
    </xf>
    <xf numFmtId="0" fontId="71" fillId="0" borderId="92" xfId="1" applyFont="1" applyBorder="1" applyAlignment="1" applyProtection="1">
      <alignment horizontal="left" vertical="center"/>
      <protection locked="0" hidden="1"/>
    </xf>
    <xf numFmtId="0" fontId="71" fillId="0" borderId="94" xfId="1" applyFont="1" applyBorder="1" applyAlignment="1" applyProtection="1">
      <alignment horizontal="left" vertical="center"/>
      <protection locked="0" hidden="1"/>
    </xf>
    <xf numFmtId="0" fontId="71" fillId="0" borderId="97" xfId="1" applyFont="1" applyBorder="1" applyAlignment="1" applyProtection="1">
      <alignment horizontal="left" vertical="center"/>
      <protection locked="0" hidden="1"/>
    </xf>
    <xf numFmtId="0" fontId="108" fillId="13" borderId="0" xfId="527" applyFont="1" applyFill="1" applyProtection="1">
      <protection hidden="1"/>
    </xf>
    <xf numFmtId="0" fontId="0" fillId="0" borderId="0" xfId="0" applyFont="1" applyFill="1" applyBorder="1" applyProtection="1">
      <protection locked="0"/>
    </xf>
    <xf numFmtId="0" fontId="123" fillId="0" borderId="0" xfId="527" applyFont="1" applyFill="1" applyAlignment="1" applyProtection="1">
      <alignment horizontal="left" vertical="center" wrapText="1"/>
      <protection locked="0"/>
    </xf>
    <xf numFmtId="0" fontId="36" fillId="70" borderId="0" xfId="492" applyFont="1" applyFill="1" applyBorder="1" applyAlignment="1" applyProtection="1">
      <alignment horizontal="left"/>
      <protection locked="0"/>
    </xf>
    <xf numFmtId="0" fontId="0" fillId="70" borderId="0" xfId="0" applyFont="1" applyFill="1" applyBorder="1" applyProtection="1">
      <protection locked="0"/>
    </xf>
    <xf numFmtId="3" fontId="71" fillId="0" borderId="89" xfId="1" applyNumberFormat="1" applyFont="1" applyBorder="1" applyAlignment="1" applyProtection="1">
      <alignment horizontal="right" vertical="center"/>
      <protection locked="0"/>
    </xf>
    <xf numFmtId="3" fontId="71" fillId="0" borderId="96" xfId="1" applyNumberFormat="1" applyFont="1" applyBorder="1" applyAlignment="1" applyProtection="1">
      <alignment horizontal="right" vertical="center"/>
      <protection locked="0"/>
    </xf>
    <xf numFmtId="9" fontId="36" fillId="0" borderId="0" xfId="492" applyNumberFormat="1" applyFont="1" applyFill="1" applyBorder="1" applyAlignment="1" applyProtection="1">
      <alignment horizontal="right"/>
      <protection locked="0"/>
    </xf>
    <xf numFmtId="182" fontId="36" fillId="0" borderId="0" xfId="492" applyNumberFormat="1" applyFont="1" applyFill="1" applyBorder="1" applyAlignment="1" applyProtection="1">
      <alignment horizontal="right"/>
      <protection locked="0"/>
    </xf>
    <xf numFmtId="4" fontId="75" fillId="72" borderId="49" xfId="0" applyNumberFormat="1" applyFont="1" applyFill="1" applyBorder="1" applyAlignment="1" applyProtection="1">
      <alignment horizontal="right" vertical="center" wrapText="1"/>
      <protection locked="0"/>
    </xf>
    <xf numFmtId="4" fontId="75" fillId="73" borderId="87" xfId="0" applyNumberFormat="1" applyFont="1" applyFill="1" applyBorder="1" applyAlignment="1" applyProtection="1">
      <alignment horizontal="right" vertical="center" wrapText="1"/>
      <protection locked="0"/>
    </xf>
    <xf numFmtId="4" fontId="71" fillId="0" borderId="160" xfId="1" applyNumberFormat="1" applyFont="1" applyBorder="1" applyAlignment="1" applyProtection="1">
      <alignment horizontal="right" vertical="center"/>
      <protection locked="0"/>
    </xf>
    <xf numFmtId="4" fontId="71" fillId="0" borderId="136" xfId="1" applyNumberFormat="1" applyFont="1" applyBorder="1" applyAlignment="1" applyProtection="1">
      <alignment horizontal="left" vertical="center"/>
      <protection locked="0" hidden="1"/>
    </xf>
    <xf numFmtId="4" fontId="71" fillId="0" borderId="138" xfId="1" applyNumberFormat="1" applyFont="1" applyBorder="1" applyAlignment="1" applyProtection="1">
      <alignment horizontal="left" vertical="center"/>
      <protection locked="0" hidden="1"/>
    </xf>
    <xf numFmtId="4" fontId="71" fillId="0" borderId="138" xfId="1" applyNumberFormat="1" applyFont="1" applyBorder="1" applyAlignment="1" applyProtection="1">
      <alignment horizontal="left" vertical="center" wrapText="1"/>
      <protection locked="0" hidden="1"/>
    </xf>
    <xf numFmtId="4" fontId="71" fillId="0" borderId="79" xfId="1" applyNumberFormat="1" applyFont="1" applyBorder="1" applyAlignment="1" applyProtection="1">
      <alignment horizontal="left" vertical="center"/>
      <protection locked="0" hidden="1"/>
    </xf>
    <xf numFmtId="0" fontId="51" fillId="0" borderId="0" xfId="492" applyFont="1" applyFill="1" applyBorder="1" applyAlignment="1" applyProtection="1">
      <alignment horizontal="left" vertical="top"/>
      <protection locked="0" hidden="1"/>
    </xf>
    <xf numFmtId="4" fontId="71" fillId="0" borderId="158" xfId="1" applyNumberFormat="1" applyFont="1" applyBorder="1" applyAlignment="1" applyProtection="1">
      <alignment horizontal="left" vertical="center"/>
      <protection locked="0" hidden="1"/>
    </xf>
    <xf numFmtId="0" fontId="111" fillId="76" borderId="21" xfId="0" applyFont="1" applyFill="1" applyBorder="1" applyAlignment="1" applyProtection="1">
      <alignment horizontal="left" vertical="center" wrapText="1" indent="5"/>
      <protection locked="0" hidden="1"/>
    </xf>
    <xf numFmtId="3" fontId="81" fillId="0" borderId="21" xfId="527" applyNumberFormat="1" applyFont="1" applyFill="1" applyBorder="1" applyAlignment="1" applyProtection="1">
      <alignment horizontal="right" vertical="center"/>
      <protection locked="0"/>
    </xf>
    <xf numFmtId="3" fontId="75" fillId="72" borderId="21" xfId="0" applyNumberFormat="1" applyFont="1" applyFill="1" applyBorder="1" applyAlignment="1" applyProtection="1">
      <alignment horizontal="right" vertical="center" wrapText="1"/>
      <protection locked="0"/>
    </xf>
    <xf numFmtId="3" fontId="81" fillId="0" borderId="21" xfId="527" quotePrefix="1" applyNumberFormat="1" applyFont="1" applyFill="1" applyBorder="1" applyAlignment="1" applyProtection="1">
      <alignment horizontal="right" vertical="center" wrapText="1"/>
      <protection locked="0"/>
    </xf>
    <xf numFmtId="3" fontId="75" fillId="73" borderId="21" xfId="0" applyNumberFormat="1" applyFont="1" applyFill="1" applyBorder="1" applyAlignment="1" applyProtection="1">
      <alignment horizontal="right" vertical="center" wrapText="1"/>
      <protection locked="0"/>
    </xf>
    <xf numFmtId="3" fontId="81" fillId="1" borderId="21" xfId="527" applyNumberFormat="1" applyFont="1" applyFill="1" applyBorder="1" applyAlignment="1" applyProtection="1">
      <alignment horizontal="center"/>
      <protection locked="0"/>
    </xf>
    <xf numFmtId="3" fontId="75" fillId="72" borderId="87" xfId="0" applyNumberFormat="1" applyFont="1" applyFill="1" applyBorder="1" applyAlignment="1" applyProtection="1">
      <alignment horizontal="right" vertical="center" wrapText="1"/>
      <protection locked="0"/>
    </xf>
    <xf numFmtId="3" fontId="71" fillId="0" borderId="88" xfId="1" applyNumberFormat="1" applyFont="1" applyBorder="1" applyAlignment="1" applyProtection="1">
      <alignment horizontal="right" vertical="center"/>
      <protection locked="0"/>
    </xf>
    <xf numFmtId="3" fontId="71" fillId="0" borderId="90" xfId="1" applyNumberFormat="1" applyFont="1" applyBorder="1" applyAlignment="1" applyProtection="1">
      <alignment horizontal="right" vertical="center"/>
      <protection locked="0"/>
    </xf>
    <xf numFmtId="3" fontId="71" fillId="0" borderId="91" xfId="1" applyNumberFormat="1" applyFont="1" applyBorder="1" applyAlignment="1" applyProtection="1">
      <alignment horizontal="right" vertical="center"/>
      <protection locked="0"/>
    </xf>
    <xf numFmtId="3" fontId="71" fillId="0" borderId="92" xfId="1" applyNumberFormat="1" applyFont="1" applyBorder="1" applyAlignment="1" applyProtection="1">
      <alignment horizontal="right" vertical="center"/>
      <protection locked="0"/>
    </xf>
    <xf numFmtId="3" fontId="71" fillId="0" borderId="75" xfId="1" applyNumberFormat="1" applyFont="1" applyBorder="1" applyAlignment="1" applyProtection="1">
      <alignment horizontal="right" vertical="center"/>
      <protection locked="0"/>
    </xf>
    <xf numFmtId="3" fontId="71" fillId="0" borderId="93" xfId="1" applyNumberFormat="1" applyFont="1" applyBorder="1" applyAlignment="1" applyProtection="1">
      <alignment horizontal="right" vertical="center"/>
      <protection locked="0"/>
    </xf>
    <xf numFmtId="3" fontId="71" fillId="0" borderId="94" xfId="1" applyNumberFormat="1" applyFont="1" applyBorder="1" applyAlignment="1" applyProtection="1">
      <alignment horizontal="right" vertical="center"/>
      <protection locked="0"/>
    </xf>
    <xf numFmtId="3" fontId="71" fillId="0" borderId="79" xfId="1" applyNumberFormat="1" applyFont="1" applyBorder="1" applyAlignment="1" applyProtection="1">
      <alignment horizontal="right" vertical="center"/>
      <protection locked="0"/>
    </xf>
    <xf numFmtId="3" fontId="71" fillId="0" borderId="97" xfId="1" applyNumberFormat="1" applyFont="1" applyBorder="1" applyAlignment="1" applyProtection="1">
      <alignment horizontal="right" vertical="center"/>
      <protection locked="0"/>
    </xf>
    <xf numFmtId="3" fontId="71" fillId="0" borderId="99" xfId="1" applyNumberFormat="1" applyFont="1" applyBorder="1" applyAlignment="1" applyProtection="1">
      <alignment horizontal="right" vertical="center"/>
      <protection locked="0"/>
    </xf>
    <xf numFmtId="3" fontId="71" fillId="0" borderId="100" xfId="1" applyNumberFormat="1" applyFont="1" applyBorder="1" applyAlignment="1" applyProtection="1">
      <alignment horizontal="right" vertical="center"/>
      <protection locked="0"/>
    </xf>
    <xf numFmtId="3" fontId="71" fillId="0" borderId="101" xfId="1" applyNumberFormat="1" applyFont="1" applyBorder="1" applyAlignment="1" applyProtection="1">
      <alignment horizontal="right" vertical="center"/>
      <protection locked="0"/>
    </xf>
    <xf numFmtId="3" fontId="90" fillId="0" borderId="0" xfId="0" applyNumberFormat="1" applyFont="1" applyFill="1" applyBorder="1" applyProtection="1">
      <protection locked="0"/>
    </xf>
    <xf numFmtId="3" fontId="19" fillId="12" borderId="7" xfId="0" applyNumberFormat="1" applyFont="1" applyFill="1" applyBorder="1" applyAlignment="1" applyProtection="1">
      <alignment horizontal="center" vertical="center" wrapText="1"/>
      <protection locked="0" hidden="1"/>
    </xf>
    <xf numFmtId="3" fontId="19" fillId="75" borderId="21" xfId="0" applyNumberFormat="1" applyFont="1" applyFill="1" applyBorder="1" applyAlignment="1" applyProtection="1">
      <alignment horizontal="center" vertical="center"/>
      <protection locked="0" hidden="1"/>
    </xf>
    <xf numFmtId="3" fontId="19" fillId="75" borderId="21" xfId="0" applyNumberFormat="1" applyFont="1" applyFill="1" applyBorder="1" applyAlignment="1" applyProtection="1">
      <alignment horizontal="center" vertical="center" wrapText="1"/>
      <protection locked="0" hidden="1"/>
    </xf>
    <xf numFmtId="3" fontId="75" fillId="71" borderId="21" xfId="0" applyNumberFormat="1" applyFont="1" applyFill="1" applyBorder="1" applyAlignment="1" applyProtection="1">
      <alignment horizontal="right" vertical="center" wrapText="1"/>
      <protection locked="0"/>
    </xf>
    <xf numFmtId="3" fontId="79" fillId="1" borderId="21" xfId="527" applyNumberFormat="1" applyFont="1" applyFill="1" applyBorder="1" applyAlignment="1" applyProtection="1">
      <alignment horizontal="center"/>
      <protection locked="0"/>
    </xf>
    <xf numFmtId="3" fontId="71" fillId="0" borderId="70" xfId="1" applyNumberFormat="1" applyFont="1" applyBorder="1" applyAlignment="1" applyProtection="1">
      <alignment horizontal="right" vertical="center"/>
      <protection locked="0"/>
    </xf>
    <xf numFmtId="3" fontId="71" fillId="0" borderId="76" xfId="1" applyNumberFormat="1" applyFont="1" applyBorder="1" applyAlignment="1" applyProtection="1">
      <alignment horizontal="right" vertical="center"/>
      <protection locked="0"/>
    </xf>
    <xf numFmtId="3" fontId="71" fillId="0" borderId="56" xfId="1" applyNumberFormat="1" applyFont="1" applyBorder="1" applyAlignment="1" applyProtection="1">
      <alignment horizontal="right" vertical="center"/>
      <protection locked="0"/>
    </xf>
    <xf numFmtId="3" fontId="75" fillId="72" borderId="50" xfId="0" applyNumberFormat="1" applyFont="1" applyFill="1" applyBorder="1" applyAlignment="1" applyProtection="1">
      <alignment horizontal="right" vertical="center" wrapText="1"/>
      <protection locked="0"/>
    </xf>
    <xf numFmtId="3" fontId="71" fillId="0" borderId="102" xfId="1" applyNumberFormat="1" applyFont="1" applyBorder="1" applyAlignment="1" applyProtection="1">
      <alignment horizontal="right" vertical="center"/>
      <protection locked="0"/>
    </xf>
    <xf numFmtId="3" fontId="71" fillId="0" borderId="108" xfId="1" applyNumberFormat="1" applyFont="1" applyBorder="1" applyAlignment="1" applyProtection="1">
      <alignment horizontal="right" vertical="center"/>
      <protection locked="0"/>
    </xf>
    <xf numFmtId="3" fontId="71" fillId="0" borderId="109" xfId="1" applyNumberFormat="1" applyFont="1" applyBorder="1" applyAlignment="1" applyProtection="1">
      <alignment horizontal="right" vertical="center"/>
      <protection locked="0"/>
    </xf>
    <xf numFmtId="3" fontId="71" fillId="0" borderId="110" xfId="1" applyNumberFormat="1" applyFont="1" applyBorder="1" applyAlignment="1" applyProtection="1">
      <alignment horizontal="right" vertical="center"/>
      <protection locked="0"/>
    </xf>
    <xf numFmtId="3" fontId="71" fillId="0" borderId="111" xfId="1" applyNumberFormat="1" applyFont="1" applyBorder="1" applyAlignment="1" applyProtection="1">
      <alignment horizontal="right" vertical="center"/>
      <protection locked="0"/>
    </xf>
    <xf numFmtId="3" fontId="71" fillId="0" borderId="112" xfId="1" applyNumberFormat="1" applyFont="1" applyBorder="1" applyAlignment="1" applyProtection="1">
      <alignment horizontal="right" vertical="center"/>
      <protection locked="0"/>
    </xf>
    <xf numFmtId="3" fontId="71" fillId="0" borderId="113" xfId="1" applyNumberFormat="1" applyFont="1" applyBorder="1" applyAlignment="1" applyProtection="1">
      <alignment horizontal="right" vertical="center"/>
      <protection locked="0"/>
    </xf>
    <xf numFmtId="3" fontId="71" fillId="0" borderId="115" xfId="1" applyNumberFormat="1" applyFont="1" applyBorder="1" applyAlignment="1" applyProtection="1">
      <alignment horizontal="right" vertical="center"/>
      <protection locked="0"/>
    </xf>
    <xf numFmtId="3" fontId="71" fillId="0" borderId="116" xfId="1" applyNumberFormat="1" applyFont="1" applyBorder="1" applyAlignment="1" applyProtection="1">
      <alignment horizontal="right" vertical="center"/>
      <protection locked="0"/>
    </xf>
    <xf numFmtId="3" fontId="71" fillId="0" borderId="117" xfId="1" applyNumberFormat="1" applyFont="1" applyBorder="1" applyAlignment="1" applyProtection="1">
      <alignment horizontal="right" vertical="center"/>
      <protection locked="0"/>
    </xf>
    <xf numFmtId="3" fontId="71" fillId="0" borderId="55" xfId="1" applyNumberFormat="1" applyFont="1" applyBorder="1" applyAlignment="1" applyProtection="1">
      <alignment horizontal="right" vertical="center"/>
      <protection locked="0"/>
    </xf>
    <xf numFmtId="3" fontId="79" fillId="1" borderId="21" xfId="527" applyNumberFormat="1" applyFont="1" applyFill="1" applyBorder="1" applyAlignment="1" applyProtection="1">
      <alignment horizontal="right" vertical="center"/>
      <protection locked="0"/>
    </xf>
    <xf numFmtId="3" fontId="79" fillId="1" borderId="118" xfId="527" applyNumberFormat="1" applyFont="1" applyFill="1" applyBorder="1" applyAlignment="1" applyProtection="1">
      <alignment horizontal="right" vertical="center"/>
      <protection locked="0"/>
    </xf>
    <xf numFmtId="3" fontId="71" fillId="0" borderId="119" xfId="1" applyNumberFormat="1" applyFont="1" applyBorder="1" applyAlignment="1" applyProtection="1">
      <alignment horizontal="right" vertical="center"/>
      <protection locked="0"/>
    </xf>
    <xf numFmtId="3" fontId="71" fillId="0" borderId="120" xfId="1" applyNumberFormat="1" applyFont="1" applyBorder="1" applyAlignment="1" applyProtection="1">
      <alignment horizontal="right" vertical="center"/>
      <protection locked="0"/>
    </xf>
    <xf numFmtId="3" fontId="71" fillId="0" borderId="21" xfId="1" applyNumberFormat="1" applyFont="1" applyBorder="1" applyAlignment="1" applyProtection="1">
      <alignment horizontal="right" vertical="center"/>
      <protection locked="0"/>
    </xf>
    <xf numFmtId="3" fontId="101" fillId="69" borderId="0" xfId="527" applyNumberFormat="1" applyFont="1" applyFill="1" applyBorder="1" applyAlignment="1" applyProtection="1">
      <alignment horizontal="center" vertical="top" wrapText="1"/>
      <protection locked="0"/>
    </xf>
    <xf numFmtId="3" fontId="105" fillId="69" borderId="0" xfId="527" applyNumberFormat="1" applyFont="1" applyFill="1" applyProtection="1">
      <protection locked="0"/>
    </xf>
    <xf numFmtId="3" fontId="101" fillId="69" borderId="0" xfId="527" applyNumberFormat="1" applyFont="1" applyFill="1" applyBorder="1" applyAlignment="1" applyProtection="1">
      <alignment vertical="top" wrapText="1"/>
      <protection locked="0"/>
    </xf>
    <xf numFmtId="3" fontId="101" fillId="69" borderId="0" xfId="527" applyNumberFormat="1" applyFont="1" applyFill="1" applyAlignment="1" applyProtection="1">
      <alignment vertical="top" wrapText="1"/>
      <protection locked="0"/>
    </xf>
    <xf numFmtId="3" fontId="101" fillId="69" borderId="0" xfId="527" applyNumberFormat="1" applyFont="1" applyFill="1" applyProtection="1">
      <protection locked="0"/>
    </xf>
    <xf numFmtId="3" fontId="71" fillId="0" borderId="121" xfId="1" applyNumberFormat="1" applyFont="1" applyBorder="1" applyAlignment="1" applyProtection="1">
      <alignment horizontal="right" vertical="center"/>
      <protection locked="0"/>
    </xf>
    <xf numFmtId="3" fontId="101" fillId="69" borderId="0" xfId="527" applyNumberFormat="1" applyFont="1" applyFill="1" applyBorder="1" applyAlignment="1" applyProtection="1">
      <alignment horizontal="right" vertical="center" wrapText="1"/>
      <protection locked="0"/>
    </xf>
    <xf numFmtId="3" fontId="101" fillId="69" borderId="0" xfId="527" applyNumberFormat="1" applyFont="1" applyFill="1" applyAlignment="1" applyProtection="1">
      <alignment horizontal="right" vertical="center" wrapText="1"/>
      <protection locked="0"/>
    </xf>
    <xf numFmtId="3" fontId="101" fillId="13" borderId="0" xfId="527" applyNumberFormat="1" applyFont="1" applyFill="1" applyBorder="1" applyProtection="1">
      <protection locked="0"/>
    </xf>
    <xf numFmtId="3" fontId="101" fillId="69" borderId="0" xfId="527" applyNumberFormat="1" applyFont="1" applyFill="1" applyBorder="1" applyProtection="1">
      <protection locked="0"/>
    </xf>
    <xf numFmtId="3" fontId="101" fillId="13" borderId="0" xfId="527" applyNumberFormat="1" applyFont="1" applyFill="1" applyBorder="1" applyAlignment="1" applyProtection="1">
      <alignment horizontal="center" vertical="top" wrapText="1"/>
      <protection locked="0"/>
    </xf>
    <xf numFmtId="3" fontId="101" fillId="69" borderId="0" xfId="527" applyNumberFormat="1" applyFont="1" applyFill="1" applyBorder="1" applyAlignment="1" applyProtection="1">
      <alignment horizontal="left" vertical="top"/>
      <protection locked="0"/>
    </xf>
    <xf numFmtId="3" fontId="101" fillId="13" borderId="0" xfId="527" applyNumberFormat="1" applyFont="1" applyFill="1" applyBorder="1" applyAlignment="1" applyProtection="1">
      <alignment vertical="top" wrapText="1"/>
      <protection locked="0"/>
    </xf>
    <xf numFmtId="3" fontId="71" fillId="0" borderId="110" xfId="1" applyNumberFormat="1" applyFont="1" applyBorder="1" applyAlignment="1" applyProtection="1">
      <alignment horizontal="right" vertical="center" wrapText="1"/>
      <protection locked="0"/>
    </xf>
    <xf numFmtId="3" fontId="101" fillId="13" borderId="0" xfId="527" quotePrefix="1" applyNumberFormat="1" applyFont="1" applyFill="1" applyBorder="1" applyAlignment="1" applyProtection="1">
      <alignment vertical="top" wrapText="1"/>
      <protection locked="0"/>
    </xf>
    <xf numFmtId="3" fontId="101" fillId="13" borderId="0" xfId="528" applyNumberFormat="1" applyFont="1" applyFill="1" applyProtection="1">
      <protection locked="0"/>
    </xf>
    <xf numFmtId="3" fontId="71" fillId="0" borderId="124" xfId="1" applyNumberFormat="1" applyFont="1" applyBorder="1" applyAlignment="1" applyProtection="1">
      <alignment horizontal="right" vertical="center"/>
      <protection locked="0"/>
    </xf>
    <xf numFmtId="3" fontId="71" fillId="0" borderId="125" xfId="1" applyNumberFormat="1" applyFont="1" applyBorder="1" applyAlignment="1" applyProtection="1">
      <alignment horizontal="right" vertical="center"/>
      <protection locked="0"/>
    </xf>
    <xf numFmtId="3" fontId="79" fillId="83" borderId="21" xfId="643" applyNumberFormat="1" applyFont="1" applyFill="1" applyBorder="1" applyAlignment="1" applyProtection="1">
      <alignment horizontal="right" vertical="center"/>
      <protection locked="0"/>
    </xf>
    <xf numFmtId="3" fontId="103" fillId="13" borderId="0" xfId="527" applyNumberFormat="1" applyFont="1" applyFill="1"/>
    <xf numFmtId="3" fontId="79" fillId="1" borderId="21" xfId="527" applyNumberFormat="1" applyFont="1" applyFill="1" applyBorder="1" applyAlignment="1" applyProtection="1">
      <alignment horizontal="right"/>
      <protection locked="0"/>
    </xf>
    <xf numFmtId="3" fontId="71" fillId="0" borderId="0" xfId="1" applyNumberFormat="1" applyFont="1" applyBorder="1" applyAlignment="1" applyProtection="1">
      <alignment horizontal="right" vertical="center"/>
      <protection locked="0"/>
    </xf>
    <xf numFmtId="3" fontId="108" fillId="69" borderId="0" xfId="527" applyNumberFormat="1" applyFont="1" applyFill="1" applyProtection="1">
      <protection locked="0"/>
    </xf>
    <xf numFmtId="3" fontId="79" fillId="1" borderId="50" xfId="527" applyNumberFormat="1" applyFont="1" applyFill="1" applyBorder="1" applyAlignment="1" applyProtection="1">
      <alignment horizontal="right"/>
      <protection locked="0"/>
    </xf>
    <xf numFmtId="3" fontId="71" fillId="0" borderId="135" xfId="1" applyNumberFormat="1" applyFont="1" applyBorder="1" applyAlignment="1" applyProtection="1">
      <alignment horizontal="right" vertical="center"/>
      <protection locked="0"/>
    </xf>
    <xf numFmtId="3" fontId="108" fillId="0" borderId="0" xfId="527" applyNumberFormat="1" applyFont="1" applyFill="1" applyProtection="1">
      <protection locked="0"/>
    </xf>
    <xf numFmtId="3" fontId="21" fillId="0" borderId="0" xfId="527" applyNumberFormat="1" applyFont="1" applyProtection="1">
      <protection locked="0"/>
    </xf>
    <xf numFmtId="3" fontId="40" fillId="0" borderId="0" xfId="527" applyNumberFormat="1" applyFont="1" applyFill="1" applyBorder="1" applyAlignment="1" applyProtection="1">
      <alignment horizontal="center" vertical="top" wrapText="1"/>
      <protection locked="0"/>
    </xf>
    <xf numFmtId="3" fontId="21" fillId="0" borderId="0" xfId="527" applyNumberFormat="1" applyFont="1" applyFill="1" applyProtection="1">
      <protection locked="0"/>
    </xf>
    <xf numFmtId="3" fontId="101" fillId="0" borderId="0" xfId="527" applyNumberFormat="1" applyFont="1" applyFill="1" applyBorder="1" applyAlignment="1" applyProtection="1">
      <alignment horizontal="right" vertical="center" wrapText="1"/>
      <protection locked="0"/>
    </xf>
    <xf numFmtId="3" fontId="101" fillId="0" borderId="0" xfId="527" applyNumberFormat="1" applyFont="1" applyFill="1" applyBorder="1" applyAlignment="1" applyProtection="1">
      <alignment horizontal="right"/>
      <protection locked="0"/>
    </xf>
    <xf numFmtId="3" fontId="108" fillId="69" borderId="0" xfId="527" applyNumberFormat="1" applyFont="1" applyFill="1" applyBorder="1" applyAlignment="1" applyProtection="1">
      <alignment horizontal="left"/>
      <protection locked="0"/>
    </xf>
    <xf numFmtId="3" fontId="108" fillId="69" borderId="0" xfId="527" applyNumberFormat="1" applyFont="1" applyFill="1" applyAlignment="1" applyProtection="1">
      <alignment horizontal="center"/>
      <protection locked="0"/>
    </xf>
    <xf numFmtId="3" fontId="19" fillId="75" borderId="86" xfId="0" applyNumberFormat="1" applyFont="1" applyFill="1" applyBorder="1" applyAlignment="1" applyProtection="1">
      <alignment horizontal="center" vertical="center" wrapText="1"/>
      <protection locked="0" hidden="1"/>
    </xf>
    <xf numFmtId="3" fontId="21" fillId="0" borderId="0" xfId="527" applyNumberFormat="1" applyFont="1" applyProtection="1">
      <protection locked="0" hidden="1"/>
    </xf>
    <xf numFmtId="3" fontId="105" fillId="69" borderId="0" xfId="527" applyNumberFormat="1" applyFont="1" applyFill="1" applyBorder="1" applyAlignment="1" applyProtection="1">
      <alignment horizontal="right"/>
      <protection locked="0"/>
    </xf>
    <xf numFmtId="3" fontId="101" fillId="69" borderId="0" xfId="527" applyNumberFormat="1" applyFont="1" applyFill="1" applyBorder="1" applyAlignment="1" applyProtection="1">
      <alignment horizontal="right"/>
      <protection locked="0"/>
    </xf>
    <xf numFmtId="3" fontId="21" fillId="0" borderId="0" xfId="527" applyNumberFormat="1" applyFont="1"/>
    <xf numFmtId="3" fontId="71" fillId="0" borderId="139" xfId="1" applyNumberFormat="1" applyFont="1" applyBorder="1" applyAlignment="1" applyProtection="1">
      <alignment horizontal="right" vertical="center"/>
      <protection locked="0"/>
    </xf>
    <xf numFmtId="3" fontId="79" fillId="1" borderId="140" xfId="527" applyNumberFormat="1" applyFont="1" applyFill="1" applyBorder="1" applyAlignment="1" applyProtection="1">
      <alignment horizontal="right"/>
      <protection locked="0"/>
    </xf>
    <xf numFmtId="3" fontId="79" fillId="1" borderId="141" xfId="527" applyNumberFormat="1" applyFont="1" applyFill="1" applyBorder="1" applyAlignment="1" applyProtection="1">
      <alignment horizontal="right"/>
      <protection locked="0"/>
    </xf>
    <xf numFmtId="3" fontId="79" fillId="1" borderId="142" xfId="527" applyNumberFormat="1" applyFont="1" applyFill="1" applyBorder="1" applyAlignment="1" applyProtection="1">
      <alignment horizontal="right"/>
      <protection locked="0"/>
    </xf>
    <xf numFmtId="3" fontId="79" fillId="1" borderId="143" xfId="527" applyNumberFormat="1" applyFont="1" applyFill="1" applyBorder="1" applyAlignment="1" applyProtection="1">
      <alignment horizontal="right"/>
      <protection locked="0"/>
    </xf>
    <xf numFmtId="3" fontId="79" fillId="1" borderId="144" xfId="527" applyNumberFormat="1" applyFont="1" applyFill="1" applyBorder="1" applyAlignment="1" applyProtection="1">
      <alignment horizontal="right"/>
      <protection locked="0"/>
    </xf>
    <xf numFmtId="3" fontId="79" fillId="1" borderId="145" xfId="527" applyNumberFormat="1" applyFont="1" applyFill="1" applyBorder="1" applyAlignment="1" applyProtection="1">
      <alignment horizontal="right"/>
      <protection locked="0"/>
    </xf>
    <xf numFmtId="3" fontId="79" fillId="1" borderId="87" xfId="527" applyNumberFormat="1" applyFont="1" applyFill="1" applyBorder="1" applyAlignment="1" applyProtection="1">
      <alignment horizontal="right"/>
      <protection locked="0"/>
    </xf>
    <xf numFmtId="3" fontId="71" fillId="0" borderId="18" xfId="1" applyNumberFormat="1" applyFont="1" applyBorder="1" applyAlignment="1" applyProtection="1">
      <alignment horizontal="right" vertical="center"/>
      <protection locked="0"/>
    </xf>
    <xf numFmtId="3" fontId="83" fillId="0" borderId="0" xfId="527" applyNumberFormat="1" applyFont="1" applyProtection="1">
      <protection locked="0"/>
    </xf>
    <xf numFmtId="3" fontId="83" fillId="69" borderId="0" xfId="527" applyNumberFormat="1" applyFont="1" applyFill="1" applyBorder="1" applyAlignment="1" applyProtection="1">
      <alignment horizontal="center"/>
      <protection locked="0"/>
    </xf>
    <xf numFmtId="3" fontId="83" fillId="0" borderId="0" xfId="527" applyNumberFormat="1" applyFont="1" applyFill="1" applyBorder="1" applyAlignment="1" applyProtection="1">
      <alignment horizontal="center"/>
      <protection locked="0"/>
    </xf>
    <xf numFmtId="3" fontId="83" fillId="0" borderId="0" xfId="527" applyNumberFormat="1" applyFont="1" applyFill="1" applyBorder="1" applyAlignment="1" applyProtection="1">
      <alignment horizontal="center" vertical="top" wrapText="1"/>
      <protection locked="0"/>
    </xf>
    <xf numFmtId="3" fontId="83" fillId="0" borderId="0" xfId="527" applyNumberFormat="1" applyFont="1" applyAlignment="1" applyProtection="1">
      <alignment horizontal="center"/>
      <protection locked="0"/>
    </xf>
    <xf numFmtId="3" fontId="72" fillId="0" borderId="0" xfId="527" applyNumberFormat="1" applyFont="1" applyProtection="1">
      <protection locked="0"/>
    </xf>
    <xf numFmtId="3" fontId="83" fillId="69" borderId="0" xfId="527" applyNumberFormat="1" applyFont="1" applyFill="1" applyBorder="1" applyAlignment="1" applyProtection="1">
      <alignment horizontal="center"/>
      <protection locked="0" hidden="1"/>
    </xf>
    <xf numFmtId="3" fontId="83" fillId="69" borderId="0" xfId="527" applyNumberFormat="1" applyFont="1" applyFill="1" applyBorder="1" applyAlignment="1" applyProtection="1">
      <alignment horizontal="center" vertical="center" wrapText="1"/>
      <protection locked="0"/>
    </xf>
    <xf numFmtId="0" fontId="16" fillId="13" borderId="164" xfId="0" applyFont="1" applyFill="1" applyBorder="1" applyAlignment="1">
      <alignment horizontal="left" vertical="center"/>
    </xf>
    <xf numFmtId="0" fontId="16" fillId="13" borderId="165" xfId="0" applyFont="1" applyFill="1" applyBorder="1" applyAlignment="1">
      <alignment horizontal="left" vertical="center"/>
    </xf>
    <xf numFmtId="3" fontId="71" fillId="0" borderId="168" xfId="1" applyNumberFormat="1" applyFont="1" applyBorder="1" applyAlignment="1" applyProtection="1">
      <alignment horizontal="left" vertical="center"/>
      <protection locked="0"/>
    </xf>
    <xf numFmtId="3" fontId="71" fillId="0" borderId="169" xfId="1" applyNumberFormat="1" applyFont="1" applyBorder="1" applyAlignment="1" applyProtection="1">
      <alignment horizontal="left" vertical="center"/>
      <protection locked="0"/>
    </xf>
    <xf numFmtId="3" fontId="71" fillId="0" borderId="171" xfId="1" applyNumberFormat="1" applyFont="1" applyBorder="1" applyAlignment="1" applyProtection="1">
      <alignment horizontal="left" vertical="center"/>
      <protection locked="0"/>
    </xf>
    <xf numFmtId="0" fontId="0" fillId="13" borderId="10" xfId="0" applyFill="1" applyBorder="1"/>
    <xf numFmtId="0" fontId="16" fillId="13" borderId="169" xfId="0" applyFont="1" applyFill="1" applyBorder="1" applyAlignment="1">
      <alignment horizontal="left" vertical="center"/>
    </xf>
    <xf numFmtId="0" fontId="16" fillId="13" borderId="172" xfId="0" applyFont="1" applyFill="1" applyBorder="1" applyAlignment="1">
      <alignment horizontal="left" vertical="center"/>
    </xf>
    <xf numFmtId="0" fontId="16" fillId="13" borderId="173" xfId="0" applyFont="1" applyFill="1" applyBorder="1" applyAlignment="1">
      <alignment horizontal="left" vertical="center"/>
    </xf>
    <xf numFmtId="0" fontId="16" fillId="13" borderId="174" xfId="0" applyFont="1" applyFill="1" applyBorder="1" applyAlignment="1">
      <alignment horizontal="left" vertical="center"/>
    </xf>
    <xf numFmtId="0" fontId="16" fillId="13" borderId="171" xfId="0" applyFont="1" applyFill="1" applyBorder="1" applyAlignment="1">
      <alignment horizontal="left" vertical="center"/>
    </xf>
    <xf numFmtId="3" fontId="72" fillId="13" borderId="0" xfId="527" applyNumberFormat="1" applyFont="1" applyFill="1"/>
    <xf numFmtId="0" fontId="113" fillId="75" borderId="21" xfId="0" applyFont="1" applyFill="1" applyBorder="1" applyAlignment="1">
      <alignment horizontal="left" vertical="center" wrapText="1"/>
    </xf>
    <xf numFmtId="0" fontId="102" fillId="0" borderId="0" xfId="0" applyFont="1"/>
    <xf numFmtId="3" fontId="71" fillId="0" borderId="138" xfId="1" applyNumberFormat="1" applyFont="1" applyBorder="1" applyAlignment="1" applyProtection="1">
      <alignment horizontal="right" vertical="center"/>
      <protection locked="0"/>
    </xf>
    <xf numFmtId="3" fontId="88" fillId="81" borderId="0" xfId="527" applyNumberFormat="1" applyFont="1" applyFill="1" applyBorder="1" applyAlignment="1" applyProtection="1">
      <alignment horizontal="center"/>
      <protection locked="0"/>
    </xf>
    <xf numFmtId="190" fontId="75" fillId="72" borderId="87" xfId="0" applyNumberFormat="1" applyFont="1" applyFill="1" applyBorder="1" applyAlignment="1" applyProtection="1">
      <alignment horizontal="right" vertical="center" wrapText="1"/>
      <protection locked="0"/>
    </xf>
    <xf numFmtId="3" fontId="75" fillId="72" borderId="39" xfId="0" applyNumberFormat="1" applyFont="1" applyFill="1" applyBorder="1" applyAlignment="1" applyProtection="1">
      <alignment horizontal="right" vertical="center" wrapText="1"/>
      <protection locked="0"/>
    </xf>
    <xf numFmtId="190" fontId="83" fillId="0" borderId="0" xfId="527" applyNumberFormat="1" applyFont="1" applyProtection="1">
      <protection locked="0"/>
    </xf>
    <xf numFmtId="0" fontId="137" fillId="0" borderId="175" xfId="0" applyFont="1" applyBorder="1"/>
    <xf numFmtId="0" fontId="0" fillId="0" borderId="175" xfId="0" applyBorder="1"/>
    <xf numFmtId="3" fontId="75" fillId="72" borderId="21" xfId="527" applyNumberFormat="1" applyFont="1" applyFill="1" applyBorder="1" applyAlignment="1" applyProtection="1">
      <alignment horizontal="right" vertical="center" wrapText="1"/>
      <protection locked="0"/>
    </xf>
    <xf numFmtId="3" fontId="75" fillId="73" borderId="21" xfId="527" applyNumberFormat="1" applyFont="1" applyFill="1" applyBorder="1" applyAlignment="1" applyProtection="1">
      <alignment horizontal="right" vertical="center" wrapText="1"/>
      <protection locked="0"/>
    </xf>
    <xf numFmtId="3" fontId="19" fillId="75" borderId="50" xfId="527" applyNumberFormat="1" applyFont="1" applyFill="1" applyBorder="1" applyAlignment="1" applyProtection="1">
      <alignment horizontal="center" vertical="center" wrapText="1"/>
      <protection locked="0" hidden="1"/>
    </xf>
    <xf numFmtId="3" fontId="75" fillId="71" borderId="21" xfId="527" applyNumberFormat="1" applyFont="1" applyFill="1" applyBorder="1" applyAlignment="1" applyProtection="1">
      <alignment horizontal="right" vertical="center" wrapText="1"/>
      <protection locked="0"/>
    </xf>
    <xf numFmtId="3" fontId="83" fillId="69" borderId="0" xfId="527" applyNumberFormat="1" applyFont="1" applyFill="1" applyBorder="1" applyProtection="1">
      <protection locked="0"/>
    </xf>
    <xf numFmtId="3" fontId="83" fillId="0" borderId="0" xfId="527" applyNumberFormat="1" applyFont="1" applyFill="1" applyBorder="1" applyAlignment="1" applyProtection="1">
      <alignment horizontal="center" vertical="center" wrapText="1"/>
      <protection locked="0"/>
    </xf>
    <xf numFmtId="3" fontId="19" fillId="75" borderId="86" xfId="527" applyNumberFormat="1" applyFont="1" applyFill="1" applyBorder="1" applyAlignment="1" applyProtection="1">
      <alignment horizontal="center" vertical="center" wrapText="1"/>
      <protection locked="0" hidden="1"/>
    </xf>
    <xf numFmtId="3" fontId="83" fillId="0" borderId="0" xfId="527" applyNumberFormat="1" applyFont="1" applyFill="1" applyBorder="1" applyAlignment="1" applyProtection="1">
      <alignment horizontal="center"/>
      <protection locked="0" hidden="1"/>
    </xf>
    <xf numFmtId="3" fontId="75" fillId="72" borderId="87" xfId="527" applyNumberFormat="1" applyFont="1" applyFill="1" applyBorder="1" applyAlignment="1" applyProtection="1">
      <alignment horizontal="right" vertical="center" wrapText="1"/>
      <protection locked="0"/>
    </xf>
    <xf numFmtId="3" fontId="83" fillId="0" borderId="0" xfId="527" applyNumberFormat="1" applyFont="1" applyFill="1" applyBorder="1" applyAlignment="1" applyProtection="1">
      <alignment horizontal="right"/>
      <protection locked="0"/>
    </xf>
    <xf numFmtId="3" fontId="92" fillId="76" borderId="21" xfId="527" applyNumberFormat="1" applyFont="1" applyFill="1" applyBorder="1" applyAlignment="1" applyProtection="1">
      <alignment vertical="center" wrapText="1"/>
      <protection locked="0" hidden="1"/>
    </xf>
    <xf numFmtId="3" fontId="83" fillId="0" borderId="0" xfId="527" applyNumberFormat="1" applyFont="1" applyFill="1" applyBorder="1" applyAlignment="1" applyProtection="1">
      <alignment horizontal="left"/>
      <protection locked="0"/>
    </xf>
    <xf numFmtId="3" fontId="83" fillId="0" borderId="0" xfId="527" applyNumberFormat="1" applyFont="1" applyFill="1" applyBorder="1" applyAlignment="1" applyProtection="1">
      <alignment horizontal="right" vertical="top" wrapText="1"/>
      <protection locked="0"/>
    </xf>
    <xf numFmtId="3" fontId="83" fillId="0" borderId="0" xfId="527" applyNumberFormat="1" applyFont="1" applyFill="1" applyProtection="1">
      <protection locked="0"/>
    </xf>
    <xf numFmtId="3" fontId="70" fillId="0" borderId="0" xfId="527" applyNumberFormat="1" applyFont="1" applyFill="1" applyBorder="1" applyAlignment="1" applyProtection="1">
      <alignment horizontal="right" vertical="top" wrapText="1"/>
      <protection locked="0"/>
    </xf>
    <xf numFmtId="3" fontId="70" fillId="0" borderId="0" xfId="527" applyNumberFormat="1" applyFont="1" applyFill="1" applyBorder="1" applyAlignment="1" applyProtection="1">
      <alignment horizontal="left"/>
      <protection locked="0"/>
    </xf>
    <xf numFmtId="4" fontId="71" fillId="0" borderId="0" xfId="1" applyNumberFormat="1" applyFont="1" applyBorder="1" applyAlignment="1">
      <alignment horizontal="right" vertical="center"/>
    </xf>
    <xf numFmtId="4" fontId="71" fillId="0" borderId="175" xfId="1" applyNumberFormat="1" applyFont="1" applyBorder="1" applyAlignment="1">
      <alignment horizontal="right" vertical="center"/>
    </xf>
    <xf numFmtId="189" fontId="71" fillId="0" borderId="158" xfId="1" applyNumberFormat="1" applyFont="1" applyBorder="1" applyAlignment="1">
      <alignment horizontal="right" vertical="center"/>
    </xf>
    <xf numFmtId="189" fontId="71" fillId="0" borderId="125" xfId="1" applyNumberFormat="1" applyFont="1" applyBorder="1" applyAlignment="1">
      <alignment horizontal="right" vertical="center"/>
    </xf>
    <xf numFmtId="189" fontId="71" fillId="0" borderId="138" xfId="1" applyNumberFormat="1" applyFont="1" applyBorder="1" applyAlignment="1">
      <alignment horizontal="right" vertical="center"/>
    </xf>
    <xf numFmtId="189" fontId="71" fillId="0" borderId="93" xfId="1" applyNumberFormat="1" applyFont="1" applyBorder="1" applyAlignment="1">
      <alignment horizontal="right" vertical="center"/>
    </xf>
    <xf numFmtId="189" fontId="71" fillId="0" borderId="99" xfId="1" applyNumberFormat="1" applyFont="1" applyBorder="1" applyAlignment="1">
      <alignment horizontal="right" vertical="center"/>
    </xf>
    <xf numFmtId="189" fontId="71" fillId="0" borderId="96" xfId="1" applyNumberFormat="1" applyFont="1" applyBorder="1" applyAlignment="1">
      <alignment horizontal="right" vertical="center"/>
    </xf>
    <xf numFmtId="185" fontId="75" fillId="72" borderId="87" xfId="527" applyNumberFormat="1" applyFont="1" applyFill="1" applyBorder="1" applyAlignment="1" applyProtection="1">
      <alignment horizontal="right" vertical="center" wrapText="1"/>
      <protection locked="0"/>
    </xf>
    <xf numFmtId="186" fontId="83" fillId="0" borderId="0" xfId="527" applyNumberFormat="1" applyFont="1" applyFill="1" applyBorder="1" applyAlignment="1" applyProtection="1">
      <alignment horizontal="right"/>
      <protection locked="0"/>
    </xf>
    <xf numFmtId="186" fontId="83" fillId="0" borderId="0" xfId="527" applyNumberFormat="1" applyFont="1" applyFill="1" applyBorder="1" applyAlignment="1" applyProtection="1">
      <alignment horizontal="left"/>
      <protection locked="0"/>
    </xf>
    <xf numFmtId="4" fontId="125" fillId="13" borderId="0" xfId="528" applyNumberFormat="1" applyFont="1" applyFill="1"/>
    <xf numFmtId="0" fontId="111" fillId="76" borderId="18" xfId="0" applyFont="1" applyFill="1" applyBorder="1" applyAlignment="1" applyProtection="1">
      <alignment vertical="center" wrapText="1"/>
      <protection locked="0" hidden="1"/>
    </xf>
    <xf numFmtId="4" fontId="79" fillId="1" borderId="50" xfId="527" applyNumberFormat="1" applyFont="1" applyFill="1" applyBorder="1" applyAlignment="1" applyProtection="1">
      <alignment horizontal="right"/>
      <protection locked="0"/>
    </xf>
    <xf numFmtId="4" fontId="79" fillId="1" borderId="87" xfId="527" applyNumberFormat="1" applyFont="1" applyFill="1" applyBorder="1" applyAlignment="1" applyProtection="1">
      <alignment horizontal="right"/>
      <protection locked="0"/>
    </xf>
    <xf numFmtId="191" fontId="75" fillId="73" borderId="87" xfId="0" applyNumberFormat="1" applyFont="1" applyFill="1" applyBorder="1" applyAlignment="1">
      <alignment horizontal="right" vertical="center" wrapText="1"/>
    </xf>
    <xf numFmtId="3" fontId="75" fillId="73" borderId="87" xfId="0" applyNumberFormat="1" applyFont="1" applyFill="1" applyBorder="1" applyAlignment="1" applyProtection="1">
      <alignment horizontal="right" vertical="center" wrapText="1"/>
      <protection locked="0"/>
    </xf>
    <xf numFmtId="3" fontId="75" fillId="72" borderId="18" xfId="0" applyNumberFormat="1" applyFont="1" applyFill="1" applyBorder="1" applyAlignment="1" applyProtection="1">
      <alignment horizontal="right" vertical="center" wrapText="1"/>
      <protection locked="0"/>
    </xf>
    <xf numFmtId="3" fontId="83" fillId="70" borderId="0" xfId="527" applyNumberFormat="1" applyFont="1" applyFill="1" applyBorder="1" applyAlignment="1" applyProtection="1">
      <alignment horizontal="right" vertical="top" wrapText="1"/>
      <protection locked="0"/>
    </xf>
    <xf numFmtId="3" fontId="83" fillId="69" borderId="19" xfId="527" applyNumberFormat="1" applyFont="1" applyFill="1" applyBorder="1" applyAlignment="1" applyProtection="1">
      <alignment horizontal="right" vertical="top" wrapText="1"/>
      <protection locked="0"/>
    </xf>
    <xf numFmtId="3" fontId="83" fillId="69" borderId="0" xfId="527" applyNumberFormat="1" applyFont="1" applyFill="1" applyAlignment="1" applyProtection="1">
      <alignment horizontal="right" vertical="top" wrapText="1"/>
      <protection locked="0"/>
    </xf>
    <xf numFmtId="3" fontId="83" fillId="69" borderId="0" xfId="527" applyNumberFormat="1" applyFont="1" applyFill="1" applyAlignment="1" applyProtection="1">
      <alignment horizontal="center" vertical="top" wrapText="1"/>
      <protection locked="0"/>
    </xf>
    <xf numFmtId="3" fontId="83" fillId="70" borderId="0" xfId="527" applyNumberFormat="1" applyFont="1" applyFill="1" applyProtection="1">
      <protection locked="0"/>
    </xf>
    <xf numFmtId="3" fontId="83" fillId="13" borderId="0" xfId="527" applyNumberFormat="1" applyFont="1" applyFill="1" applyBorder="1" applyAlignment="1" applyProtection="1">
      <alignment horizontal="center" vertical="top" wrapText="1"/>
      <protection locked="0"/>
    </xf>
    <xf numFmtId="191" fontId="71" fillId="0" borderId="94" xfId="1" applyNumberFormat="1" applyFont="1" applyBorder="1" applyAlignment="1" applyProtection="1">
      <alignment horizontal="right" vertical="center"/>
      <protection locked="0"/>
    </xf>
    <xf numFmtId="191" fontId="71" fillId="0" borderId="92" xfId="1" applyNumberFormat="1" applyFont="1" applyBorder="1" applyAlignment="1" applyProtection="1">
      <alignment horizontal="right" vertical="center"/>
      <protection locked="0"/>
    </xf>
    <xf numFmtId="191" fontId="75" fillId="72" borderId="21" xfId="0" applyNumberFormat="1" applyFont="1" applyFill="1" applyBorder="1" applyAlignment="1" applyProtection="1">
      <alignment horizontal="right" vertical="center" wrapText="1"/>
      <protection locked="0"/>
    </xf>
    <xf numFmtId="3" fontId="108" fillId="13" borderId="0" xfId="527" applyNumberFormat="1" applyFont="1" applyFill="1" applyProtection="1">
      <protection locked="0"/>
    </xf>
    <xf numFmtId="3" fontId="112" fillId="69" borderId="0" xfId="527" applyNumberFormat="1" applyFont="1" applyFill="1" applyProtection="1">
      <protection locked="0"/>
    </xf>
    <xf numFmtId="3" fontId="119" fillId="13" borderId="0" xfId="528" applyNumberFormat="1" applyFont="1" applyFill="1" applyProtection="1">
      <protection locked="0"/>
    </xf>
    <xf numFmtId="3" fontId="75" fillId="70" borderId="21" xfId="0" applyNumberFormat="1" applyFont="1" applyFill="1" applyBorder="1" applyAlignment="1" applyProtection="1">
      <alignment horizontal="right" vertical="center" wrapText="1"/>
      <protection locked="0" hidden="1"/>
    </xf>
    <xf numFmtId="189" fontId="71" fillId="0" borderId="137" xfId="1" applyNumberFormat="1" applyFont="1" applyBorder="1" applyAlignment="1">
      <alignment horizontal="right" vertical="center"/>
    </xf>
    <xf numFmtId="189" fontId="71" fillId="0" borderId="90" xfId="1" applyNumberFormat="1" applyFont="1" applyBorder="1" applyAlignment="1">
      <alignment horizontal="right" vertical="center"/>
    </xf>
    <xf numFmtId="189" fontId="71" fillId="0" borderId="89" xfId="1" applyNumberFormat="1" applyFont="1" applyBorder="1" applyAlignment="1">
      <alignment horizontal="right" vertical="center"/>
    </xf>
    <xf numFmtId="189" fontId="71" fillId="0" borderId="101" xfId="1" applyNumberFormat="1" applyFont="1" applyBorder="1" applyAlignment="1">
      <alignment horizontal="right" vertical="center"/>
    </xf>
    <xf numFmtId="0" fontId="71" fillId="0" borderId="0" xfId="1" applyFont="1" applyBorder="1" applyAlignment="1" applyProtection="1">
      <alignment horizontal="left" vertical="center"/>
      <protection locked="0" hidden="1"/>
    </xf>
    <xf numFmtId="3" fontId="71" fillId="0" borderId="177" xfId="1" applyNumberFormat="1" applyFont="1" applyBorder="1" applyAlignment="1" applyProtection="1">
      <alignment horizontal="right" vertical="center"/>
      <protection locked="0"/>
    </xf>
    <xf numFmtId="3" fontId="71" fillId="0" borderId="178" xfId="1" applyNumberFormat="1" applyFont="1" applyBorder="1" applyAlignment="1" applyProtection="1">
      <alignment horizontal="right" vertical="center"/>
      <protection locked="0"/>
    </xf>
    <xf numFmtId="3" fontId="71" fillId="0" borderId="179" xfId="1" applyNumberFormat="1" applyFont="1" applyBorder="1" applyAlignment="1" applyProtection="1">
      <alignment horizontal="right" vertical="center"/>
      <protection locked="0"/>
    </xf>
    <xf numFmtId="3" fontId="71" fillId="0" borderId="180" xfId="1" applyNumberFormat="1" applyFont="1" applyBorder="1" applyAlignment="1" applyProtection="1">
      <alignment horizontal="right" vertical="center"/>
      <protection locked="0"/>
    </xf>
    <xf numFmtId="3" fontId="71" fillId="0" borderId="181" xfId="1" applyNumberFormat="1" applyFont="1" applyBorder="1" applyAlignment="1" applyProtection="1">
      <alignment horizontal="right" vertical="center"/>
      <protection locked="0"/>
    </xf>
    <xf numFmtId="3" fontId="71" fillId="0" borderId="182" xfId="1" applyNumberFormat="1" applyFont="1" applyBorder="1" applyAlignment="1" applyProtection="1">
      <alignment horizontal="right" vertical="center"/>
      <protection locked="0"/>
    </xf>
    <xf numFmtId="0" fontId="19" fillId="12" borderId="186" xfId="0" applyFont="1" applyFill="1" applyBorder="1" applyAlignment="1" applyProtection="1">
      <alignment horizontal="center" vertical="center" wrapText="1"/>
      <protection locked="0" hidden="1"/>
    </xf>
    <xf numFmtId="0" fontId="17" fillId="13" borderId="189" xfId="0" applyFont="1" applyFill="1" applyBorder="1" applyAlignment="1" applyProtection="1">
      <alignment horizontal="center" vertical="center" wrapText="1"/>
      <protection locked="0" hidden="1"/>
    </xf>
    <xf numFmtId="0" fontId="16" fillId="13" borderId="194" xfId="0" applyFont="1" applyFill="1" applyBorder="1"/>
    <xf numFmtId="0" fontId="16" fillId="13" borderId="195" xfId="0" applyFont="1" applyFill="1" applyBorder="1"/>
    <xf numFmtId="0" fontId="16" fillId="13" borderId="197" xfId="0" applyFont="1" applyFill="1" applyBorder="1"/>
    <xf numFmtId="0" fontId="17" fillId="13" borderId="32" xfId="0" applyFont="1" applyFill="1" applyBorder="1" applyAlignment="1">
      <alignment horizontal="center" vertical="center" wrapText="1"/>
    </xf>
    <xf numFmtId="3" fontId="0" fillId="0" borderId="0" xfId="0" applyNumberFormat="1"/>
    <xf numFmtId="3" fontId="71" fillId="0" borderId="201" xfId="1" applyNumberFormat="1" applyFont="1" applyBorder="1" applyAlignment="1">
      <alignment horizontal="right" vertical="center"/>
    </xf>
    <xf numFmtId="191" fontId="71" fillId="0" borderId="21" xfId="1" applyNumberFormat="1" applyFont="1" applyBorder="1" applyAlignment="1" applyProtection="1">
      <alignment horizontal="right" vertical="center"/>
      <protection locked="0"/>
    </xf>
    <xf numFmtId="0" fontId="17" fillId="13" borderId="202" xfId="0" applyFont="1" applyFill="1" applyBorder="1" applyAlignment="1">
      <alignment horizontal="center" vertical="center" wrapText="1"/>
    </xf>
    <xf numFmtId="0" fontId="71" fillId="0" borderId="0" xfId="1" applyFont="1" applyBorder="1" applyAlignment="1" applyProtection="1">
      <alignment horizontal="center" vertical="center"/>
      <protection hidden="1"/>
    </xf>
    <xf numFmtId="192" fontId="16" fillId="13" borderId="198" xfId="0" applyNumberFormat="1" applyFont="1" applyFill="1" applyBorder="1"/>
    <xf numFmtId="192" fontId="16" fillId="13" borderId="199" xfId="0" applyNumberFormat="1" applyFont="1" applyFill="1" applyBorder="1"/>
    <xf numFmtId="192" fontId="16" fillId="13" borderId="176" xfId="0" applyNumberFormat="1" applyFont="1" applyFill="1" applyBorder="1"/>
    <xf numFmtId="192" fontId="16" fillId="13" borderId="172" xfId="0" applyNumberFormat="1" applyFont="1" applyFill="1" applyBorder="1"/>
    <xf numFmtId="192" fontId="16" fillId="13" borderId="196" xfId="0" applyNumberFormat="1" applyFont="1" applyFill="1" applyBorder="1"/>
    <xf numFmtId="192" fontId="16" fillId="13" borderId="164" xfId="0" applyNumberFormat="1" applyFont="1" applyFill="1" applyBorder="1"/>
    <xf numFmtId="3" fontId="19" fillId="75" borderId="50" xfId="0" applyNumberFormat="1" applyFont="1" applyFill="1" applyBorder="1" applyAlignment="1" applyProtection="1">
      <alignment horizontal="center" vertical="center" wrapText="1"/>
      <protection locked="0" hidden="1"/>
    </xf>
    <xf numFmtId="0" fontId="88" fillId="69" borderId="0" xfId="527" applyFont="1" applyFill="1" applyBorder="1" applyAlignment="1" applyProtection="1">
      <alignment horizontal="center" vertical="top" wrapText="1"/>
      <protection locked="0" hidden="1"/>
    </xf>
    <xf numFmtId="4" fontId="71" fillId="0" borderId="21" xfId="1" applyNumberFormat="1" applyFont="1" applyBorder="1" applyAlignment="1">
      <alignment horizontal="right" vertical="center"/>
    </xf>
    <xf numFmtId="4" fontId="71" fillId="0" borderId="0" xfId="1" applyNumberFormat="1" applyFont="1" applyFill="1" applyBorder="1" applyAlignment="1">
      <alignment horizontal="right" vertical="center"/>
    </xf>
    <xf numFmtId="0" fontId="92" fillId="76" borderId="87" xfId="0" applyFont="1" applyFill="1" applyBorder="1" applyAlignment="1" applyProtection="1">
      <alignment vertical="center" wrapText="1"/>
      <protection locked="0" hidden="1"/>
    </xf>
    <xf numFmtId="3" fontId="92" fillId="76" borderId="87" xfId="527" applyNumberFormat="1" applyFont="1" applyFill="1" applyBorder="1" applyAlignment="1" applyProtection="1">
      <alignment vertical="center" wrapText="1"/>
      <protection locked="0" hidden="1"/>
    </xf>
    <xf numFmtId="0" fontId="103" fillId="0" borderId="92" xfId="1" applyFont="1" applyBorder="1" applyAlignment="1" applyProtection="1">
      <alignment horizontal="left" vertical="center" wrapText="1" indent="3"/>
      <protection locked="0" hidden="1"/>
    </xf>
    <xf numFmtId="4" fontId="71" fillId="0" borderId="203" xfId="1" applyNumberFormat="1" applyFont="1" applyBorder="1" applyAlignment="1" applyProtection="1">
      <alignment horizontal="right" vertical="center"/>
      <protection locked="0"/>
    </xf>
    <xf numFmtId="4" fontId="71" fillId="0" borderId="204" xfId="1" applyNumberFormat="1" applyFont="1" applyBorder="1" applyAlignment="1" applyProtection="1">
      <alignment horizontal="right" vertical="center"/>
      <protection locked="0"/>
    </xf>
    <xf numFmtId="4" fontId="71" fillId="0" borderId="205" xfId="1" applyNumberFormat="1" applyFont="1" applyBorder="1" applyAlignment="1" applyProtection="1">
      <alignment horizontal="right" vertical="center"/>
      <protection locked="0"/>
    </xf>
    <xf numFmtId="190" fontId="75" fillId="72" borderId="21" xfId="0" applyNumberFormat="1" applyFont="1" applyFill="1" applyBorder="1" applyAlignment="1" applyProtection="1">
      <alignment horizontal="right" vertical="center" wrapText="1"/>
      <protection locked="0"/>
    </xf>
    <xf numFmtId="4" fontId="71" fillId="0" borderId="206" xfId="1" applyNumberFormat="1" applyFont="1" applyBorder="1" applyAlignment="1" applyProtection="1">
      <alignment horizontal="right" vertical="center"/>
      <protection locked="0"/>
    </xf>
    <xf numFmtId="4" fontId="71" fillId="0" borderId="40" xfId="1" applyNumberFormat="1" applyFont="1" applyBorder="1" applyAlignment="1" applyProtection="1">
      <alignment horizontal="right" vertical="center"/>
      <protection locked="0"/>
    </xf>
    <xf numFmtId="4" fontId="71" fillId="0" borderId="113" xfId="1" applyNumberFormat="1" applyFont="1" applyBorder="1" applyAlignment="1" applyProtection="1">
      <alignment horizontal="right" vertical="center"/>
      <protection locked="0"/>
    </xf>
    <xf numFmtId="3" fontId="19" fillId="75" borderId="8" xfId="0" applyNumberFormat="1" applyFont="1" applyFill="1" applyBorder="1" applyAlignment="1" applyProtection="1">
      <alignment horizontal="center" vertical="center" wrapText="1"/>
      <protection locked="0" hidden="1"/>
    </xf>
    <xf numFmtId="0" fontId="103" fillId="0" borderId="208" xfId="1" applyFont="1" applyBorder="1" applyAlignment="1" applyProtection="1">
      <alignment horizontal="left" vertical="center" wrapText="1" indent="3"/>
      <protection locked="0" hidden="1"/>
    </xf>
    <xf numFmtId="0" fontId="103" fillId="0" borderId="207" xfId="1" applyFont="1" applyBorder="1" applyAlignment="1" applyProtection="1">
      <alignment horizontal="left" vertical="center" wrapText="1" indent="3"/>
      <protection locked="0" hidden="1"/>
    </xf>
    <xf numFmtId="0" fontId="103" fillId="0" borderId="209" xfId="1" applyFont="1" applyBorder="1" applyAlignment="1" applyProtection="1">
      <alignment horizontal="left" vertical="center" wrapText="1" indent="3"/>
      <protection locked="0" hidden="1"/>
    </xf>
    <xf numFmtId="0" fontId="103" fillId="0" borderId="207" xfId="1" applyFont="1" applyBorder="1" applyAlignment="1" applyProtection="1">
      <alignment horizontal="left" vertical="center" indent="3"/>
      <protection locked="0" hidden="1"/>
    </xf>
    <xf numFmtId="0" fontId="103" fillId="0" borderId="209" xfId="1" applyFont="1" applyBorder="1" applyAlignment="1" applyProtection="1">
      <alignment horizontal="left" vertical="center" indent="3"/>
      <protection locked="0" hidden="1"/>
    </xf>
    <xf numFmtId="0" fontId="71" fillId="0" borderId="207" xfId="1" applyFont="1" applyBorder="1" applyAlignment="1" applyProtection="1">
      <alignment horizontal="left" vertical="center" indent="5"/>
      <protection locked="0" hidden="1"/>
    </xf>
    <xf numFmtId="0" fontId="71" fillId="0" borderId="208" xfId="1" applyFont="1" applyBorder="1" applyAlignment="1" applyProtection="1">
      <alignment horizontal="left" vertical="center" indent="5"/>
      <protection locked="0" hidden="1"/>
    </xf>
    <xf numFmtId="0" fontId="71" fillId="0" borderId="209" xfId="1" applyFont="1" applyBorder="1" applyAlignment="1" applyProtection="1">
      <alignment horizontal="left" vertical="center" indent="5"/>
      <protection locked="0" hidden="1"/>
    </xf>
    <xf numFmtId="0" fontId="103" fillId="0" borderId="208" xfId="1" applyFont="1" applyBorder="1" applyAlignment="1" applyProtection="1">
      <alignment horizontal="left" vertical="center" indent="3"/>
      <protection locked="0" hidden="1"/>
    </xf>
    <xf numFmtId="3" fontId="71" fillId="0" borderId="207" xfId="1" applyNumberFormat="1" applyFont="1" applyBorder="1" applyAlignment="1" applyProtection="1">
      <alignment horizontal="right" vertical="center"/>
      <protection locked="0"/>
    </xf>
    <xf numFmtId="3" fontId="71" fillId="0" borderId="209" xfId="1" applyNumberFormat="1" applyFont="1" applyBorder="1" applyAlignment="1" applyProtection="1">
      <alignment horizontal="right" vertical="center"/>
      <protection locked="0"/>
    </xf>
    <xf numFmtId="3" fontId="71" fillId="0" borderId="208" xfId="1" applyNumberFormat="1" applyFont="1" applyBorder="1" applyAlignment="1" applyProtection="1">
      <alignment horizontal="right" vertical="center"/>
      <protection locked="0"/>
    </xf>
    <xf numFmtId="3" fontId="71" fillId="0" borderId="210" xfId="1" applyNumberFormat="1" applyFont="1" applyBorder="1" applyAlignment="1" applyProtection="1">
      <alignment horizontal="right" vertical="center"/>
      <protection locked="0"/>
    </xf>
    <xf numFmtId="3" fontId="71" fillId="0" borderId="211" xfId="1" applyNumberFormat="1" applyFont="1" applyBorder="1" applyAlignment="1" applyProtection="1">
      <alignment horizontal="right" vertical="center"/>
      <protection locked="0"/>
    </xf>
    <xf numFmtId="3" fontId="71" fillId="0" borderId="212" xfId="1" applyNumberFormat="1" applyFont="1" applyBorder="1" applyAlignment="1" applyProtection="1">
      <alignment horizontal="right" vertical="center"/>
      <protection locked="0"/>
    </xf>
    <xf numFmtId="3" fontId="75" fillId="71" borderId="208" xfId="527" applyNumberFormat="1" applyFont="1" applyFill="1" applyBorder="1" applyAlignment="1" applyProtection="1">
      <alignment horizontal="right" vertical="center" wrapText="1"/>
      <protection locked="0"/>
    </xf>
    <xf numFmtId="3" fontId="75" fillId="71" borderId="209" xfId="527" applyNumberFormat="1" applyFont="1" applyFill="1" applyBorder="1" applyAlignment="1" applyProtection="1">
      <alignment horizontal="right" vertical="center" wrapText="1"/>
      <protection locked="0"/>
    </xf>
    <xf numFmtId="0" fontId="87" fillId="0" borderId="0" xfId="527" applyFont="1" applyFill="1" applyBorder="1" applyAlignment="1" applyProtection="1">
      <alignment horizontal="center" vertical="center"/>
      <protection locked="0" hidden="1"/>
    </xf>
    <xf numFmtId="10" fontId="75" fillId="73" borderId="21" xfId="0" applyNumberFormat="1" applyFont="1" applyFill="1" applyBorder="1" applyAlignment="1" applyProtection="1">
      <alignment horizontal="right" vertical="center" wrapText="1"/>
      <protection locked="0"/>
    </xf>
    <xf numFmtId="0" fontId="136" fillId="0" borderId="7" xfId="0" applyFont="1" applyFill="1" applyBorder="1" applyAlignment="1" applyProtection="1">
      <alignment wrapText="1"/>
      <protection locked="0"/>
    </xf>
    <xf numFmtId="0" fontId="136" fillId="0" borderId="7" xfId="0" applyFont="1" applyFill="1" applyBorder="1" applyAlignment="1" applyProtection="1">
      <protection locked="0"/>
    </xf>
    <xf numFmtId="0" fontId="136" fillId="0" borderId="0" xfId="0" applyFont="1" applyFill="1" applyBorder="1" applyAlignment="1" applyProtection="1">
      <protection locked="0"/>
    </xf>
    <xf numFmtId="0" fontId="136" fillId="0" borderId="40" xfId="0" applyFont="1" applyFill="1" applyBorder="1" applyAlignment="1" applyProtection="1">
      <protection locked="0"/>
    </xf>
    <xf numFmtId="182" fontId="75" fillId="73" borderId="21" xfId="16970" applyNumberFormat="1" applyFont="1" applyFill="1" applyBorder="1" applyAlignment="1" applyProtection="1">
      <alignment horizontal="right" vertical="center" wrapText="1"/>
      <protection locked="0"/>
    </xf>
    <xf numFmtId="10" fontId="75" fillId="73" borderId="21" xfId="16970" applyNumberFormat="1" applyFont="1" applyFill="1" applyBorder="1" applyAlignment="1" applyProtection="1">
      <alignment horizontal="right" vertical="center" wrapText="1"/>
      <protection locked="0"/>
    </xf>
    <xf numFmtId="0" fontId="18" fillId="13" borderId="190" xfId="0" applyFont="1" applyFill="1" applyBorder="1" applyAlignment="1" applyProtection="1">
      <alignment horizontal="left" vertical="center" wrapText="1" indent="2"/>
      <protection locked="0" hidden="1"/>
    </xf>
    <xf numFmtId="0" fontId="18" fillId="13" borderId="191" xfId="0" applyFont="1" applyFill="1" applyBorder="1" applyAlignment="1" applyProtection="1">
      <alignment horizontal="left" vertical="center" wrapText="1" indent="2"/>
      <protection locked="0" hidden="1"/>
    </xf>
    <xf numFmtId="0" fontId="18" fillId="13" borderId="192" xfId="0" applyFont="1" applyFill="1" applyBorder="1" applyAlignment="1" applyProtection="1">
      <alignment horizontal="left" vertical="center" wrapText="1" indent="2"/>
      <protection locked="0" hidden="1"/>
    </xf>
    <xf numFmtId="0" fontId="14" fillId="13" borderId="190" xfId="1" quotePrefix="1" applyFont="1" applyFill="1" applyBorder="1" applyAlignment="1" applyProtection="1">
      <alignment horizontal="center" vertical="center" wrapText="1"/>
      <protection locked="0" hidden="1"/>
    </xf>
    <xf numFmtId="0" fontId="14" fillId="13" borderId="193" xfId="1" applyFont="1" applyFill="1" applyBorder="1" applyAlignment="1" applyProtection="1">
      <alignment horizontal="center" vertical="center" wrapText="1"/>
      <protection locked="0" hidden="1"/>
    </xf>
    <xf numFmtId="0" fontId="12" fillId="12" borderId="18" xfId="0" applyFont="1" applyFill="1" applyBorder="1" applyAlignment="1" applyProtection="1">
      <alignment horizontal="center" vertical="center" wrapText="1"/>
      <protection locked="0" hidden="1"/>
    </xf>
    <xf numFmtId="0" fontId="12" fillId="12" borderId="19" xfId="0" applyFont="1" applyFill="1" applyBorder="1" applyAlignment="1" applyProtection="1">
      <alignment horizontal="center" vertical="center" wrapText="1"/>
      <protection locked="0" hidden="1"/>
    </xf>
    <xf numFmtId="0" fontId="12" fillId="12" borderId="20" xfId="0" applyFont="1" applyFill="1" applyBorder="1" applyAlignment="1" applyProtection="1">
      <alignment horizontal="center" vertical="center" wrapText="1"/>
      <protection locked="0" hidden="1"/>
    </xf>
    <xf numFmtId="0" fontId="13" fillId="13" borderId="0" xfId="0" applyFont="1" applyFill="1" applyBorder="1" applyAlignment="1" applyProtection="1">
      <alignment horizontal="left" vertical="center" wrapText="1"/>
      <protection locked="0" hidden="1"/>
    </xf>
    <xf numFmtId="0" fontId="14" fillId="13" borderId="11" xfId="0" applyFont="1" applyFill="1" applyBorder="1" applyAlignment="1" applyProtection="1">
      <alignment horizontal="left" vertical="center"/>
      <protection locked="0" hidden="1"/>
    </xf>
    <xf numFmtId="0" fontId="14" fillId="13" borderId="11" xfId="0" applyFont="1" applyFill="1" applyBorder="1" applyAlignment="1" applyProtection="1">
      <alignment horizontal="left" vertical="center" wrapText="1"/>
      <protection locked="0" hidden="1"/>
    </xf>
    <xf numFmtId="0" fontId="15" fillId="14" borderId="12" xfId="0" applyFont="1" applyFill="1" applyBorder="1" applyAlignment="1" applyProtection="1">
      <alignment horizontal="center" vertical="center"/>
      <protection locked="0" hidden="1"/>
    </xf>
    <xf numFmtId="0" fontId="15" fillId="14" borderId="13" xfId="0" applyFont="1" applyFill="1" applyBorder="1" applyAlignment="1" applyProtection="1">
      <alignment horizontal="center" vertical="center"/>
      <protection locked="0" hidden="1"/>
    </xf>
    <xf numFmtId="0" fontId="16" fillId="14" borderId="12" xfId="0" applyFont="1" applyFill="1" applyBorder="1" applyAlignment="1" applyProtection="1">
      <alignment horizontal="center" vertical="center" wrapText="1"/>
      <protection locked="0" hidden="1"/>
    </xf>
    <xf numFmtId="0" fontId="16" fillId="14" borderId="14" xfId="0" applyFont="1" applyFill="1" applyBorder="1" applyAlignment="1" applyProtection="1">
      <alignment horizontal="center" vertical="center" wrapText="1"/>
      <protection locked="0" hidden="1"/>
    </xf>
    <xf numFmtId="0" fontId="14" fillId="13" borderId="0" xfId="0" applyFont="1" applyFill="1" applyBorder="1" applyAlignment="1" applyProtection="1">
      <alignment horizontal="left" vertical="center"/>
      <protection locked="0" hidden="1"/>
    </xf>
    <xf numFmtId="0" fontId="16" fillId="14" borderId="13" xfId="0" applyFont="1" applyFill="1" applyBorder="1" applyAlignment="1" applyProtection="1">
      <alignment horizontal="center" vertical="center" wrapText="1"/>
      <protection locked="0" hidden="1"/>
    </xf>
    <xf numFmtId="0" fontId="17" fillId="13" borderId="12" xfId="0" applyFont="1" applyFill="1" applyBorder="1" applyAlignment="1" applyProtection="1">
      <alignment vertical="center" wrapText="1"/>
      <protection locked="0" hidden="1"/>
    </xf>
    <xf numFmtId="0" fontId="17" fillId="13" borderId="14" xfId="0" applyFont="1" applyFill="1" applyBorder="1" applyAlignment="1" applyProtection="1">
      <alignment vertical="center" wrapText="1"/>
      <protection locked="0" hidden="1"/>
    </xf>
    <xf numFmtId="0" fontId="18" fillId="13" borderId="12" xfId="0" applyFont="1" applyFill="1" applyBorder="1" applyAlignment="1" applyProtection="1">
      <alignment horizontal="left" vertical="center" wrapText="1"/>
      <protection locked="0" hidden="1"/>
    </xf>
    <xf numFmtId="0" fontId="18" fillId="13" borderId="14" xfId="0" applyFont="1" applyFill="1" applyBorder="1" applyAlignment="1" applyProtection="1">
      <alignment horizontal="left" vertical="center" wrapText="1"/>
      <protection locked="0" hidden="1"/>
    </xf>
    <xf numFmtId="0" fontId="18" fillId="13" borderId="13" xfId="0" applyFont="1" applyFill="1" applyBorder="1" applyAlignment="1" applyProtection="1">
      <alignment horizontal="left" vertical="center" wrapText="1"/>
      <protection locked="0" hidden="1"/>
    </xf>
    <xf numFmtId="0" fontId="17" fillId="13" borderId="15" xfId="0" applyFont="1" applyFill="1" applyBorder="1" applyAlignment="1" applyProtection="1">
      <alignment horizontal="left" vertical="center" wrapText="1"/>
      <protection locked="0" hidden="1"/>
    </xf>
    <xf numFmtId="0" fontId="17" fillId="13" borderId="16" xfId="0" applyFont="1" applyFill="1" applyBorder="1" applyAlignment="1" applyProtection="1">
      <alignment horizontal="left" vertical="center" wrapText="1"/>
      <protection locked="0" hidden="1"/>
    </xf>
    <xf numFmtId="0" fontId="18" fillId="13" borderId="15" xfId="0" applyFont="1" applyFill="1" applyBorder="1" applyAlignment="1" applyProtection="1">
      <alignment horizontal="left" vertical="center" wrapText="1"/>
      <protection locked="0" hidden="1"/>
    </xf>
    <xf numFmtId="0" fontId="18" fillId="13" borderId="16" xfId="0" applyFont="1" applyFill="1" applyBorder="1" applyAlignment="1" applyProtection="1">
      <alignment horizontal="left" vertical="center" wrapText="1"/>
      <protection locked="0" hidden="1"/>
    </xf>
    <xf numFmtId="0" fontId="18" fillId="13" borderId="17" xfId="0" applyFont="1" applyFill="1" applyBorder="1" applyAlignment="1" applyProtection="1">
      <alignment horizontal="left" vertical="center" wrapText="1"/>
      <protection locked="0" hidden="1"/>
    </xf>
    <xf numFmtId="0" fontId="19" fillId="12" borderId="18" xfId="0" applyFont="1" applyFill="1" applyBorder="1" applyAlignment="1" applyProtection="1">
      <alignment horizontal="center" vertical="center"/>
      <protection locked="0" hidden="1"/>
    </xf>
    <xf numFmtId="0" fontId="19" fillId="12" borderId="19" xfId="0" applyFont="1" applyFill="1" applyBorder="1" applyAlignment="1" applyProtection="1">
      <alignment horizontal="center" vertical="center"/>
      <protection locked="0" hidden="1"/>
    </xf>
    <xf numFmtId="0" fontId="19" fillId="12" borderId="20" xfId="0" applyFont="1" applyFill="1" applyBorder="1" applyAlignment="1" applyProtection="1">
      <alignment horizontal="center" vertical="center"/>
      <protection locked="0" hidden="1"/>
    </xf>
    <xf numFmtId="0" fontId="19" fillId="12" borderId="18" xfId="0" applyFont="1" applyFill="1" applyBorder="1" applyAlignment="1" applyProtection="1">
      <alignment horizontal="center" vertical="center" wrapText="1"/>
      <protection locked="0" hidden="1"/>
    </xf>
    <xf numFmtId="0" fontId="19" fillId="12" borderId="19" xfId="0" applyFont="1" applyFill="1" applyBorder="1" applyAlignment="1" applyProtection="1">
      <alignment horizontal="center" vertical="center" wrapText="1"/>
      <protection locked="0" hidden="1"/>
    </xf>
    <xf numFmtId="0" fontId="19" fillId="12" borderId="20" xfId="0" applyFont="1" applyFill="1" applyBorder="1" applyAlignment="1" applyProtection="1">
      <alignment horizontal="center" vertical="center" wrapText="1"/>
      <protection locked="0" hidden="1"/>
    </xf>
    <xf numFmtId="0" fontId="19" fillId="12" borderId="18" xfId="0" applyFont="1" applyFill="1" applyBorder="1" applyAlignment="1" applyProtection="1">
      <alignment horizontal="center"/>
      <protection locked="0" hidden="1"/>
    </xf>
    <xf numFmtId="0" fontId="19" fillId="12" borderId="20" xfId="0" applyFont="1" applyFill="1" applyBorder="1" applyAlignment="1" applyProtection="1">
      <alignment horizontal="center"/>
      <protection locked="0" hidden="1"/>
    </xf>
    <xf numFmtId="0" fontId="18" fillId="13" borderId="23" xfId="0" applyFont="1" applyFill="1" applyBorder="1" applyAlignment="1" applyProtection="1">
      <alignment horizontal="left" vertical="center" wrapText="1" indent="2"/>
      <protection locked="0" hidden="1"/>
    </xf>
    <xf numFmtId="0" fontId="18" fillId="13" borderId="24" xfId="0" applyFont="1" applyFill="1" applyBorder="1" applyAlignment="1" applyProtection="1">
      <alignment horizontal="left" vertical="center" wrapText="1" indent="2"/>
      <protection locked="0" hidden="1"/>
    </xf>
    <xf numFmtId="0" fontId="18" fillId="13" borderId="25" xfId="0" applyFont="1" applyFill="1" applyBorder="1" applyAlignment="1" applyProtection="1">
      <alignment horizontal="left" vertical="center" wrapText="1" indent="2"/>
      <protection locked="0" hidden="1"/>
    </xf>
    <xf numFmtId="0" fontId="14" fillId="13" borderId="26" xfId="1" quotePrefix="1" applyFont="1" applyFill="1" applyBorder="1" applyAlignment="1" applyProtection="1">
      <alignment horizontal="center" vertical="center" wrapText="1"/>
      <protection locked="0" hidden="1"/>
    </xf>
    <xf numFmtId="0" fontId="14" fillId="13" borderId="27" xfId="1" applyFont="1" applyFill="1" applyBorder="1" applyAlignment="1" applyProtection="1">
      <alignment horizontal="center" vertical="center" wrapText="1"/>
      <protection locked="0" hidden="1"/>
    </xf>
    <xf numFmtId="0" fontId="18" fillId="13" borderId="29" xfId="0" applyFont="1" applyFill="1" applyBorder="1" applyAlignment="1" applyProtection="1">
      <alignment horizontal="left" vertical="center" wrapText="1" indent="2"/>
      <protection locked="0" hidden="1"/>
    </xf>
    <xf numFmtId="0" fontId="18" fillId="13" borderId="30" xfId="0" applyFont="1" applyFill="1" applyBorder="1" applyAlignment="1" applyProtection="1">
      <alignment horizontal="left" vertical="center" wrapText="1" indent="2"/>
      <protection locked="0" hidden="1"/>
    </xf>
    <xf numFmtId="0" fontId="18" fillId="13" borderId="31" xfId="0" applyFont="1" applyFill="1" applyBorder="1" applyAlignment="1" applyProtection="1">
      <alignment horizontal="left" vertical="center" wrapText="1" indent="2"/>
      <protection locked="0" hidden="1"/>
    </xf>
    <xf numFmtId="0" fontId="18" fillId="13" borderId="33" xfId="0" applyFont="1" applyFill="1" applyBorder="1" applyAlignment="1" applyProtection="1">
      <alignment horizontal="left" vertical="center" wrapText="1" indent="2"/>
      <protection locked="0" hidden="1"/>
    </xf>
    <xf numFmtId="0" fontId="18" fillId="13" borderId="34" xfId="0" applyFont="1" applyFill="1" applyBorder="1" applyAlignment="1" applyProtection="1">
      <alignment horizontal="left" vertical="center" wrapText="1" indent="2"/>
      <protection locked="0" hidden="1"/>
    </xf>
    <xf numFmtId="0" fontId="18" fillId="13" borderId="35" xfId="0" applyFont="1" applyFill="1" applyBorder="1" applyAlignment="1" applyProtection="1">
      <alignment horizontal="left" vertical="center" wrapText="1" indent="2"/>
      <protection locked="0" hidden="1"/>
    </xf>
    <xf numFmtId="0" fontId="14" fillId="13" borderId="33" xfId="1" quotePrefix="1" applyFont="1" applyFill="1" applyBorder="1" applyAlignment="1" applyProtection="1">
      <alignment horizontal="center" vertical="center" wrapText="1"/>
      <protection locked="0" hidden="1"/>
    </xf>
    <xf numFmtId="0" fontId="14" fillId="13" borderId="36" xfId="1" applyFont="1" applyFill="1" applyBorder="1" applyAlignment="1" applyProtection="1">
      <alignment horizontal="center" vertical="center" wrapText="1"/>
      <protection locked="0" hidden="1"/>
    </xf>
    <xf numFmtId="0" fontId="14" fillId="13" borderId="188" xfId="1" applyFont="1" applyFill="1" applyBorder="1" applyAlignment="1" applyProtection="1">
      <alignment horizontal="center" vertical="center" wrapText="1"/>
      <protection locked="0" hidden="1"/>
    </xf>
    <xf numFmtId="0" fontId="19" fillId="12" borderId="183" xfId="0" applyFont="1" applyFill="1" applyBorder="1" applyAlignment="1" applyProtection="1">
      <alignment horizontal="center" vertical="center"/>
      <protection locked="0" hidden="1"/>
    </xf>
    <xf numFmtId="0" fontId="19" fillId="12" borderId="184" xfId="0" applyFont="1" applyFill="1" applyBorder="1" applyAlignment="1" applyProtection="1">
      <alignment horizontal="center" vertical="center"/>
      <protection locked="0" hidden="1"/>
    </xf>
    <xf numFmtId="0" fontId="19" fillId="12" borderId="185" xfId="0" applyFont="1" applyFill="1" applyBorder="1" applyAlignment="1" applyProtection="1">
      <alignment horizontal="center" vertical="center"/>
      <protection locked="0" hidden="1"/>
    </xf>
    <xf numFmtId="0" fontId="19" fillId="12" borderId="21" xfId="0" applyFont="1" applyFill="1" applyBorder="1" applyAlignment="1" applyProtection="1">
      <alignment horizontal="center" vertical="center" wrapText="1"/>
      <protection locked="0" hidden="1"/>
    </xf>
    <xf numFmtId="0" fontId="19" fillId="12" borderId="21" xfId="0" applyFont="1" applyFill="1" applyBorder="1" applyAlignment="1" applyProtection="1">
      <alignment horizontal="center"/>
      <protection locked="0" hidden="1"/>
    </xf>
    <xf numFmtId="0" fontId="19" fillId="12" borderId="187" xfId="0" applyFont="1" applyFill="1" applyBorder="1" applyAlignment="1" applyProtection="1">
      <alignment horizontal="center"/>
      <protection locked="0" hidden="1"/>
    </xf>
    <xf numFmtId="0" fontId="18" fillId="13" borderId="26" xfId="0" applyFont="1" applyFill="1" applyBorder="1" applyAlignment="1" applyProtection="1">
      <alignment horizontal="left" vertical="center" wrapText="1" indent="2"/>
      <protection locked="0" hidden="1"/>
    </xf>
    <xf numFmtId="0" fontId="18" fillId="13" borderId="37" xfId="0" applyFont="1" applyFill="1" applyBorder="1" applyAlignment="1" applyProtection="1">
      <alignment horizontal="left" vertical="center" wrapText="1" indent="2"/>
      <protection locked="0" hidden="1"/>
    </xf>
    <xf numFmtId="0" fontId="18" fillId="13" borderId="38" xfId="0" applyFont="1" applyFill="1" applyBorder="1" applyAlignment="1" applyProtection="1">
      <alignment horizontal="left" vertical="center" wrapText="1" indent="2"/>
      <protection locked="0" hidden="1"/>
    </xf>
    <xf numFmtId="0" fontId="14" fillId="13" borderId="29" xfId="0" applyFont="1" applyFill="1" applyBorder="1" applyAlignment="1">
      <alignment horizontal="justify" vertical="center" wrapText="1"/>
    </xf>
    <xf numFmtId="0" fontId="14" fillId="13" borderId="30" xfId="0" applyFont="1" applyFill="1" applyBorder="1" applyAlignment="1">
      <alignment horizontal="justify" vertical="center" wrapText="1"/>
    </xf>
    <xf numFmtId="0" fontId="14" fillId="13" borderId="61" xfId="0" applyFont="1" applyFill="1" applyBorder="1" applyAlignment="1">
      <alignment horizontal="justify" vertical="center" wrapText="1"/>
    </xf>
    <xf numFmtId="0" fontId="14" fillId="13" borderId="33" xfId="0" applyFont="1" applyFill="1" applyBorder="1" applyAlignment="1">
      <alignment horizontal="justify" vertical="center" wrapText="1"/>
    </xf>
    <xf numFmtId="0" fontId="14" fillId="13" borderId="34" xfId="0" applyFont="1" applyFill="1" applyBorder="1" applyAlignment="1">
      <alignment horizontal="justify" vertical="center" wrapText="1"/>
    </xf>
    <xf numFmtId="0" fontId="14" fillId="13" borderId="200" xfId="0" applyFont="1" applyFill="1" applyBorder="1" applyAlignment="1">
      <alignment horizontal="justify" vertical="center" wrapText="1"/>
    </xf>
    <xf numFmtId="0" fontId="12" fillId="12" borderId="18" xfId="0" applyFont="1" applyFill="1" applyBorder="1" applyAlignment="1">
      <alignment horizontal="center" vertical="center" wrapText="1"/>
    </xf>
    <xf numFmtId="0" fontId="12" fillId="12" borderId="19" xfId="0" applyFont="1" applyFill="1" applyBorder="1" applyAlignment="1">
      <alignment horizontal="center" vertical="center" wrapText="1"/>
    </xf>
    <xf numFmtId="0" fontId="12" fillId="12" borderId="20" xfId="0" applyFont="1" applyFill="1" applyBorder="1" applyAlignment="1">
      <alignment horizontal="center" vertical="center" wrapText="1"/>
    </xf>
    <xf numFmtId="0" fontId="14" fillId="13" borderId="23" xfId="0" applyFont="1" applyFill="1" applyBorder="1" applyAlignment="1">
      <alignment horizontal="justify" vertical="center" wrapText="1"/>
    </xf>
    <xf numFmtId="0" fontId="14" fillId="13" borderId="24" xfId="0" applyFont="1" applyFill="1" applyBorder="1" applyAlignment="1">
      <alignment horizontal="justify" vertical="center" wrapText="1"/>
    </xf>
    <xf numFmtId="0" fontId="14" fillId="13" borderId="58" xfId="0" applyFont="1" applyFill="1" applyBorder="1" applyAlignment="1">
      <alignment horizontal="justify" vertical="center" wrapText="1"/>
    </xf>
    <xf numFmtId="0" fontId="17" fillId="13" borderId="62" xfId="0" applyFont="1" applyFill="1" applyBorder="1" applyAlignment="1">
      <alignment horizontal="center" vertical="center" wrapText="1"/>
    </xf>
    <xf numFmtId="0" fontId="17" fillId="13" borderId="9" xfId="0" applyFont="1" applyFill="1" applyBorder="1" applyAlignment="1">
      <alignment horizontal="center" vertical="center" wrapText="1"/>
    </xf>
    <xf numFmtId="0" fontId="17" fillId="13" borderId="63" xfId="0" applyFont="1" applyFill="1" applyBorder="1" applyAlignment="1">
      <alignment horizontal="center" vertical="center" wrapText="1"/>
    </xf>
    <xf numFmtId="0" fontId="14" fillId="13" borderId="63" xfId="0" applyFont="1" applyFill="1" applyBorder="1" applyAlignment="1">
      <alignment horizontal="left" vertical="center" wrapText="1"/>
    </xf>
    <xf numFmtId="0" fontId="14" fillId="13" borderId="37" xfId="0" applyFont="1" applyFill="1" applyBorder="1" applyAlignment="1">
      <alignment horizontal="left" vertical="center" wrapText="1"/>
    </xf>
    <xf numFmtId="0" fontId="14" fillId="13" borderId="64" xfId="0" applyFont="1" applyFill="1" applyBorder="1" applyAlignment="1">
      <alignment horizontal="left" vertical="center" wrapText="1"/>
    </xf>
    <xf numFmtId="0" fontId="14" fillId="13" borderId="0" xfId="0" applyFont="1" applyFill="1" applyBorder="1" applyAlignment="1">
      <alignment horizontal="left" vertical="center" wrapText="1"/>
    </xf>
    <xf numFmtId="0" fontId="14" fillId="13" borderId="10" xfId="0" applyFont="1" applyFill="1" applyBorder="1" applyAlignment="1">
      <alignment horizontal="left" vertical="center" wrapText="1"/>
    </xf>
    <xf numFmtId="0" fontId="14" fillId="13" borderId="9" xfId="0" applyFont="1" applyFill="1" applyBorder="1" applyAlignment="1">
      <alignment horizontal="left" vertical="center" wrapText="1"/>
    </xf>
    <xf numFmtId="0" fontId="17" fillId="13" borderId="26" xfId="0" applyFont="1" applyFill="1" applyBorder="1" applyAlignment="1">
      <alignment horizontal="left" vertical="center" wrapText="1"/>
    </xf>
    <xf numFmtId="0" fontId="17" fillId="13" borderId="37" xfId="0" applyFont="1" applyFill="1" applyBorder="1" applyAlignment="1">
      <alignment horizontal="left" vertical="center" wrapText="1"/>
    </xf>
    <xf numFmtId="0" fontId="17" fillId="13" borderId="170" xfId="0" applyFont="1" applyFill="1" applyBorder="1" applyAlignment="1">
      <alignment horizontal="left" vertical="center" wrapText="1"/>
    </xf>
    <xf numFmtId="0" fontId="17" fillId="13" borderId="163" xfId="0" applyFont="1" applyFill="1" applyBorder="1" applyAlignment="1">
      <alignment horizontal="left" vertical="center" wrapText="1"/>
    </xf>
    <xf numFmtId="0" fontId="17" fillId="13" borderId="40" xfId="0" applyFont="1" applyFill="1" applyBorder="1" applyAlignment="1">
      <alignment horizontal="left" vertical="center" wrapText="1"/>
    </xf>
    <xf numFmtId="0" fontId="17" fillId="13" borderId="167" xfId="0" applyFont="1" applyFill="1" applyBorder="1" applyAlignment="1">
      <alignment horizontal="left" vertical="center" wrapText="1"/>
    </xf>
    <xf numFmtId="0" fontId="17" fillId="13" borderId="23" xfId="0" applyFont="1" applyFill="1" applyBorder="1" applyAlignment="1">
      <alignment horizontal="left" vertical="center" wrapText="1"/>
    </xf>
    <xf numFmtId="0" fontId="17" fillId="13" borderId="24" xfId="0" applyFont="1" applyFill="1" applyBorder="1" applyAlignment="1">
      <alignment horizontal="left" vertical="center" wrapText="1"/>
    </xf>
    <xf numFmtId="0" fontId="17" fillId="13" borderId="166" xfId="0" applyFont="1" applyFill="1" applyBorder="1" applyAlignment="1">
      <alignment horizontal="left" vertical="center" wrapText="1"/>
    </xf>
    <xf numFmtId="0" fontId="19" fillId="12" borderId="18" xfId="0" applyFont="1" applyFill="1" applyBorder="1" applyAlignment="1">
      <alignment horizontal="center" vertical="center"/>
    </xf>
    <xf numFmtId="0" fontId="19" fillId="12" borderId="19" xfId="0" applyFont="1" applyFill="1" applyBorder="1" applyAlignment="1">
      <alignment horizontal="center" vertical="center"/>
    </xf>
    <xf numFmtId="0" fontId="19" fillId="12" borderId="20" xfId="0" applyFont="1" applyFill="1" applyBorder="1" applyAlignment="1">
      <alignment horizontal="center" vertical="center"/>
    </xf>
    <xf numFmtId="0" fontId="18" fillId="13" borderId="26" xfId="0" applyFont="1" applyFill="1" applyBorder="1" applyAlignment="1">
      <alignment horizontal="left" vertical="center" wrapText="1"/>
    </xf>
    <xf numFmtId="0" fontId="18" fillId="13" borderId="37" xfId="0" applyFont="1" applyFill="1" applyBorder="1" applyAlignment="1">
      <alignment horizontal="left" vertical="center" wrapText="1"/>
    </xf>
    <xf numFmtId="0" fontId="18" fillId="13" borderId="33" xfId="0" applyFont="1" applyFill="1" applyBorder="1" applyAlignment="1">
      <alignment horizontal="left" vertical="center" wrapText="1"/>
    </xf>
    <xf numFmtId="0" fontId="18" fillId="13" borderId="34" xfId="0" applyFont="1" applyFill="1" applyBorder="1" applyAlignment="1">
      <alignment horizontal="left" vertical="center" wrapText="1"/>
    </xf>
    <xf numFmtId="0" fontId="71" fillId="0" borderId="80" xfId="1" applyFont="1" applyBorder="1" applyAlignment="1" applyProtection="1">
      <alignment horizontal="left" vertical="center" wrapText="1"/>
      <protection locked="0" hidden="1"/>
    </xf>
    <xf numFmtId="0" fontId="71" fillId="0" borderId="81" xfId="1" applyFont="1" applyBorder="1" applyAlignment="1" applyProtection="1">
      <alignment horizontal="left" vertical="center" wrapText="1"/>
      <protection locked="0" hidden="1"/>
    </xf>
    <xf numFmtId="4" fontId="71" fillId="0" borderId="40" xfId="1" applyNumberFormat="1" applyFont="1" applyBorder="1" applyAlignment="1" applyProtection="1">
      <alignment horizontal="left" vertical="center"/>
      <protection locked="0" hidden="1"/>
    </xf>
    <xf numFmtId="4" fontId="71" fillId="0" borderId="41" xfId="1" applyNumberFormat="1" applyFont="1" applyBorder="1" applyAlignment="1" applyProtection="1">
      <alignment horizontal="left" vertical="center"/>
      <protection locked="0" hidden="1"/>
    </xf>
    <xf numFmtId="0" fontId="71" fillId="70" borderId="76" xfId="1" applyFont="1" applyFill="1" applyBorder="1" applyAlignment="1" applyProtection="1">
      <alignment horizontal="left" vertical="center" wrapText="1"/>
      <protection locked="0" hidden="1"/>
    </xf>
    <xf numFmtId="0" fontId="71" fillId="70" borderId="77" xfId="1" applyFont="1" applyFill="1" applyBorder="1" applyAlignment="1" applyProtection="1">
      <alignment horizontal="left" vertical="center" wrapText="1"/>
      <protection locked="0" hidden="1"/>
    </xf>
    <xf numFmtId="4" fontId="71" fillId="0" borderId="56" xfId="1" applyNumberFormat="1" applyFont="1" applyBorder="1" applyAlignment="1" applyProtection="1">
      <alignment horizontal="left" vertical="center"/>
      <protection locked="0" hidden="1"/>
    </xf>
    <xf numFmtId="4" fontId="71" fillId="0" borderId="78" xfId="1" applyNumberFormat="1" applyFont="1" applyBorder="1" applyAlignment="1" applyProtection="1">
      <alignment horizontal="left" vertical="center"/>
      <protection locked="0" hidden="1"/>
    </xf>
    <xf numFmtId="0" fontId="71" fillId="0" borderId="76" xfId="1" applyFont="1" applyBorder="1" applyAlignment="1" applyProtection="1">
      <alignment horizontal="left" vertical="center" wrapText="1"/>
      <protection locked="0" hidden="1"/>
    </xf>
    <xf numFmtId="0" fontId="71" fillId="0" borderId="77" xfId="1" applyFont="1" applyBorder="1" applyAlignment="1" applyProtection="1">
      <alignment horizontal="left" vertical="center" wrapText="1"/>
      <protection locked="0" hidden="1"/>
    </xf>
    <xf numFmtId="0" fontId="86" fillId="74" borderId="18" xfId="0" applyFont="1" applyFill="1" applyBorder="1" applyAlignment="1" applyProtection="1">
      <alignment horizontal="center" vertical="center" wrapText="1"/>
      <protection locked="0" hidden="1"/>
    </xf>
    <xf numFmtId="0" fontId="86" fillId="74" borderId="19" xfId="0" applyFont="1" applyFill="1" applyBorder="1" applyAlignment="1" applyProtection="1">
      <alignment horizontal="center" vertical="center" wrapText="1"/>
      <protection locked="0" hidden="1"/>
    </xf>
    <xf numFmtId="0" fontId="86" fillId="74" borderId="20" xfId="0" applyFont="1" applyFill="1" applyBorder="1" applyAlignment="1" applyProtection="1">
      <alignment horizontal="center" vertical="center" wrapText="1"/>
      <protection locked="0" hidden="1"/>
    </xf>
    <xf numFmtId="0" fontId="87" fillId="14" borderId="0" xfId="527" applyFont="1" applyFill="1" applyBorder="1" applyAlignment="1" applyProtection="1">
      <alignment horizontal="center" vertical="center"/>
      <protection locked="0" hidden="1"/>
    </xf>
    <xf numFmtId="0" fontId="87" fillId="14" borderId="66" xfId="527" applyFont="1" applyFill="1" applyBorder="1" applyAlignment="1" applyProtection="1">
      <alignment horizontal="center" vertical="center"/>
      <protection locked="0" hidden="1"/>
    </xf>
    <xf numFmtId="0" fontId="19" fillId="75" borderId="18" xfId="0" applyFont="1" applyFill="1" applyBorder="1" applyAlignment="1" applyProtection="1">
      <alignment horizontal="center" vertical="center" wrapText="1"/>
      <protection locked="0" hidden="1"/>
    </xf>
    <xf numFmtId="0" fontId="19" fillId="75" borderId="20" xfId="0" applyFont="1" applyFill="1" applyBorder="1" applyAlignment="1" applyProtection="1">
      <alignment horizontal="center" vertical="center" wrapText="1"/>
      <protection locked="0" hidden="1"/>
    </xf>
    <xf numFmtId="0" fontId="19" fillId="75" borderId="67" xfId="0" applyFont="1" applyFill="1" applyBorder="1" applyAlignment="1" applyProtection="1">
      <alignment horizontal="center" vertical="center" wrapText="1"/>
      <protection locked="0" hidden="1"/>
    </xf>
    <xf numFmtId="0" fontId="19" fillId="75" borderId="68" xfId="0" applyFont="1" applyFill="1" applyBorder="1" applyAlignment="1" applyProtection="1">
      <alignment horizontal="center" vertical="center" wrapText="1"/>
      <protection locked="0" hidden="1"/>
    </xf>
    <xf numFmtId="0" fontId="19" fillId="75" borderId="69" xfId="0" applyFont="1" applyFill="1" applyBorder="1" applyAlignment="1" applyProtection="1">
      <alignment horizontal="center" vertical="center" wrapText="1"/>
      <protection locked="0" hidden="1"/>
    </xf>
    <xf numFmtId="0" fontId="71" fillId="0" borderId="71" xfId="1" applyFont="1" applyBorder="1" applyAlignment="1" applyProtection="1">
      <alignment horizontal="left" vertical="center" wrapText="1"/>
      <protection locked="0" hidden="1"/>
    </xf>
    <xf numFmtId="0" fontId="71" fillId="0" borderId="72" xfId="1" applyFont="1" applyBorder="1" applyAlignment="1" applyProtection="1">
      <alignment horizontal="left" vertical="center" wrapText="1"/>
      <protection locked="0" hidden="1"/>
    </xf>
    <xf numFmtId="4" fontId="71" fillId="0" borderId="73" xfId="1" applyNumberFormat="1" applyFont="1" applyBorder="1" applyAlignment="1" applyProtection="1">
      <alignment horizontal="left" vertical="center"/>
      <protection locked="0" hidden="1"/>
    </xf>
    <xf numFmtId="4" fontId="71" fillId="0" borderId="74" xfId="1" applyNumberFormat="1" applyFont="1" applyBorder="1" applyAlignment="1" applyProtection="1">
      <alignment horizontal="left" vertical="center"/>
      <protection locked="0" hidden="1"/>
    </xf>
    <xf numFmtId="0" fontId="84" fillId="0" borderId="0" xfId="527" applyFont="1" applyAlignment="1" applyProtection="1">
      <alignment horizontal="left" vertical="top" wrapText="1"/>
      <protection locked="0"/>
    </xf>
    <xf numFmtId="0" fontId="79" fillId="69" borderId="0" xfId="527" applyFont="1" applyFill="1" applyAlignment="1" applyProtection="1">
      <alignment horizontal="left" vertical="top" wrapText="1"/>
      <protection locked="0" hidden="1"/>
    </xf>
    <xf numFmtId="3" fontId="19" fillId="12" borderId="21" xfId="0" applyNumberFormat="1" applyFont="1" applyFill="1" applyBorder="1" applyAlignment="1" applyProtection="1">
      <alignment horizontal="center" vertical="center" wrapText="1"/>
      <protection locked="0" hidden="1"/>
    </xf>
    <xf numFmtId="0" fontId="92" fillId="76" borderId="21" xfId="0" applyFont="1" applyFill="1" applyBorder="1" applyAlignment="1" applyProtection="1">
      <alignment horizontal="left" vertical="center" wrapText="1"/>
      <protection locked="0" hidden="1"/>
    </xf>
    <xf numFmtId="0" fontId="86" fillId="12" borderId="18" xfId="0" applyFont="1" applyFill="1" applyBorder="1" applyAlignment="1" applyProtection="1">
      <alignment horizontal="center" vertical="center" wrapText="1"/>
      <protection locked="0" hidden="1"/>
    </xf>
    <xf numFmtId="0" fontId="86" fillId="12" borderId="19" xfId="0" applyFont="1" applyFill="1" applyBorder="1" applyAlignment="1" applyProtection="1">
      <alignment horizontal="center" vertical="center" wrapText="1"/>
      <protection locked="0" hidden="1"/>
    </xf>
    <xf numFmtId="0" fontId="86" fillId="12" borderId="20" xfId="0" applyFont="1" applyFill="1" applyBorder="1" applyAlignment="1" applyProtection="1">
      <alignment horizontal="center" vertical="center" wrapText="1"/>
      <protection locked="0" hidden="1"/>
    </xf>
    <xf numFmtId="0" fontId="19" fillId="12" borderId="50" xfId="0" applyFont="1" applyFill="1" applyBorder="1" applyAlignment="1" applyProtection="1">
      <alignment horizontal="center" vertical="center" textRotation="90" wrapText="1"/>
      <protection locked="0" hidden="1"/>
    </xf>
    <xf numFmtId="0" fontId="19" fillId="12" borderId="49" xfId="0" applyFont="1" applyFill="1" applyBorder="1" applyAlignment="1" applyProtection="1">
      <alignment horizontal="center" vertical="center" textRotation="90" wrapText="1"/>
      <protection locked="0" hidden="1"/>
    </xf>
    <xf numFmtId="0" fontId="19" fillId="12" borderId="87" xfId="0" applyFont="1" applyFill="1" applyBorder="1" applyAlignment="1" applyProtection="1">
      <alignment horizontal="center" vertical="center" textRotation="90" wrapText="1"/>
      <protection locked="0" hidden="1"/>
    </xf>
    <xf numFmtId="3" fontId="19" fillId="12" borderId="20" xfId="0" applyNumberFormat="1" applyFont="1" applyFill="1" applyBorder="1" applyAlignment="1" applyProtection="1">
      <alignment horizontal="center" vertical="center" wrapText="1"/>
      <protection locked="0" hidden="1"/>
    </xf>
    <xf numFmtId="3" fontId="19" fillId="75" borderId="50" xfId="0" applyNumberFormat="1" applyFont="1" applyFill="1" applyBorder="1" applyAlignment="1" applyProtection="1">
      <alignment horizontal="center" vertical="center" wrapText="1"/>
      <protection locked="0" hidden="1"/>
    </xf>
    <xf numFmtId="3" fontId="19" fillId="75" borderId="87" xfId="0" applyNumberFormat="1" applyFont="1" applyFill="1" applyBorder="1" applyAlignment="1" applyProtection="1">
      <alignment horizontal="center" vertical="center" wrapText="1"/>
      <protection locked="0" hidden="1"/>
    </xf>
    <xf numFmtId="0" fontId="19" fillId="75" borderId="50" xfId="0" applyFont="1" applyFill="1" applyBorder="1" applyAlignment="1" applyProtection="1">
      <alignment horizontal="center" vertical="center" wrapText="1"/>
      <protection locked="0" hidden="1"/>
    </xf>
    <xf numFmtId="0" fontId="19" fillId="75" borderId="87" xfId="0" applyFont="1" applyFill="1" applyBorder="1" applyAlignment="1" applyProtection="1">
      <alignment horizontal="center" vertical="center" wrapText="1"/>
      <protection locked="0" hidden="1"/>
    </xf>
    <xf numFmtId="3" fontId="19" fillId="12" borderId="7" xfId="0" applyNumberFormat="1" applyFont="1" applyFill="1" applyBorder="1" applyAlignment="1" applyProtection="1">
      <alignment horizontal="center" vertical="center" wrapText="1"/>
      <protection locked="0" hidden="1"/>
    </xf>
    <xf numFmtId="0" fontId="92" fillId="76" borderId="87" xfId="0" applyFont="1" applyFill="1" applyBorder="1" applyAlignment="1" applyProtection="1">
      <alignment horizontal="left" vertical="center" wrapText="1"/>
      <protection locked="0" hidden="1"/>
    </xf>
    <xf numFmtId="0" fontId="92" fillId="76" borderId="18" xfId="0" applyFont="1" applyFill="1" applyBorder="1" applyAlignment="1" applyProtection="1">
      <alignment horizontal="left" vertical="center" wrapText="1"/>
      <protection locked="0" hidden="1"/>
    </xf>
    <xf numFmtId="0" fontId="92" fillId="76" borderId="19" xfId="0" applyFont="1" applyFill="1" applyBorder="1" applyAlignment="1" applyProtection="1">
      <alignment horizontal="left" vertical="center" wrapText="1"/>
      <protection locked="0" hidden="1"/>
    </xf>
    <xf numFmtId="0" fontId="92" fillId="76" borderId="20" xfId="0" applyFont="1" applyFill="1" applyBorder="1" applyAlignment="1" applyProtection="1">
      <alignment horizontal="left" vertical="center" wrapText="1"/>
      <protection locked="0" hidden="1"/>
    </xf>
    <xf numFmtId="0" fontId="19" fillId="12" borderId="50" xfId="0" applyFont="1" applyFill="1" applyBorder="1" applyAlignment="1" applyProtection="1">
      <alignment horizontal="center" vertical="center" wrapText="1"/>
      <protection locked="0" hidden="1"/>
    </xf>
    <xf numFmtId="0" fontId="19" fillId="12" borderId="49" xfId="0" applyFont="1" applyFill="1" applyBorder="1" applyAlignment="1" applyProtection="1">
      <alignment horizontal="center" vertical="center" wrapText="1"/>
      <protection locked="0" hidden="1"/>
    </xf>
    <xf numFmtId="0" fontId="19" fillId="12" borderId="87" xfId="0" applyFont="1" applyFill="1" applyBorder="1" applyAlignment="1" applyProtection="1">
      <alignment horizontal="center" vertical="center" wrapText="1"/>
      <protection locked="0" hidden="1"/>
    </xf>
    <xf numFmtId="0" fontId="19" fillId="12" borderId="104" xfId="0" applyFont="1" applyFill="1" applyBorder="1" applyAlignment="1" applyProtection="1">
      <alignment horizontal="center" vertical="center" wrapText="1"/>
      <protection locked="0" hidden="1"/>
    </xf>
    <xf numFmtId="0" fontId="19" fillId="12" borderId="84" xfId="0" applyFont="1" applyFill="1" applyBorder="1" applyAlignment="1" applyProtection="1">
      <alignment horizontal="center" vertical="center" wrapText="1"/>
      <protection locked="0" hidden="1"/>
    </xf>
    <xf numFmtId="0" fontId="19" fillId="12" borderId="105" xfId="0" applyFont="1" applyFill="1" applyBorder="1" applyAlignment="1" applyProtection="1">
      <alignment horizontal="center" vertical="center" wrapText="1"/>
      <protection locked="0" hidden="1"/>
    </xf>
    <xf numFmtId="0" fontId="86" fillId="12" borderId="21" xfId="0" applyFont="1" applyFill="1" applyBorder="1" applyAlignment="1" applyProtection="1">
      <alignment horizontal="center" vertical="center" wrapText="1"/>
      <protection locked="0" hidden="1"/>
    </xf>
    <xf numFmtId="0" fontId="19" fillId="12" borderId="83" xfId="0" applyFont="1" applyFill="1" applyBorder="1" applyAlignment="1" applyProtection="1">
      <alignment horizontal="center" vertical="center" wrapText="1"/>
      <protection locked="0" hidden="1"/>
    </xf>
    <xf numFmtId="0" fontId="19" fillId="12" borderId="85" xfId="0" applyFont="1" applyFill="1" applyBorder="1" applyAlignment="1" applyProtection="1">
      <alignment horizontal="center" vertical="center" wrapText="1"/>
      <protection locked="0" hidden="1"/>
    </xf>
    <xf numFmtId="0" fontId="92" fillId="76" borderId="39" xfId="0" applyFont="1" applyFill="1" applyBorder="1" applyAlignment="1" applyProtection="1">
      <alignment horizontal="left" vertical="center" wrapText="1"/>
      <protection locked="0" hidden="1"/>
    </xf>
    <xf numFmtId="0" fontId="19" fillId="75" borderId="49" xfId="0" applyFont="1" applyFill="1" applyBorder="1" applyAlignment="1" applyProtection="1">
      <alignment horizontal="center" vertical="center" wrapText="1"/>
      <protection locked="0" hidden="1"/>
    </xf>
    <xf numFmtId="0" fontId="19" fillId="75" borderId="6" xfId="0" applyFont="1" applyFill="1" applyBorder="1" applyAlignment="1" applyProtection="1">
      <alignment horizontal="center" vertical="center" wrapText="1"/>
      <protection locked="0" hidden="1"/>
    </xf>
    <xf numFmtId="0" fontId="19" fillId="75" borderId="7" xfId="0" applyFont="1" applyFill="1" applyBorder="1" applyAlignment="1" applyProtection="1">
      <alignment horizontal="center" vertical="center" wrapText="1"/>
      <protection locked="0" hidden="1"/>
    </xf>
    <xf numFmtId="0" fontId="19" fillId="75" borderId="8" xfId="0" applyFont="1" applyFill="1" applyBorder="1" applyAlignment="1" applyProtection="1">
      <alignment horizontal="center" vertical="center" wrapText="1"/>
      <protection locked="0" hidden="1"/>
    </xf>
    <xf numFmtId="0" fontId="19" fillId="75" borderId="39" xfId="0" applyFont="1" applyFill="1" applyBorder="1" applyAlignment="1" applyProtection="1">
      <alignment horizontal="center" vertical="center" wrapText="1"/>
      <protection locked="0" hidden="1"/>
    </xf>
    <xf numFmtId="0" fontId="19" fillId="75" borderId="40" xfId="0" applyFont="1" applyFill="1" applyBorder="1" applyAlignment="1" applyProtection="1">
      <alignment horizontal="center" vertical="center" wrapText="1"/>
      <protection locked="0" hidden="1"/>
    </xf>
    <xf numFmtId="0" fontId="19" fillId="75" borderId="41" xfId="0" applyFont="1" applyFill="1" applyBorder="1" applyAlignment="1" applyProtection="1">
      <alignment horizontal="center" vertical="center" wrapText="1"/>
      <protection locked="0" hidden="1"/>
    </xf>
    <xf numFmtId="0" fontId="19" fillId="75" borderId="18" xfId="0" applyFont="1" applyFill="1" applyBorder="1" applyAlignment="1" applyProtection="1">
      <alignment horizontal="center" vertical="center"/>
      <protection locked="0" hidden="1"/>
    </xf>
    <xf numFmtId="0" fontId="19" fillId="75" borderId="20" xfId="0" applyFont="1" applyFill="1" applyBorder="1" applyAlignment="1" applyProtection="1">
      <alignment horizontal="center" vertical="center"/>
      <protection locked="0" hidden="1"/>
    </xf>
    <xf numFmtId="0" fontId="71" fillId="79" borderId="0" xfId="0" applyFont="1" applyFill="1" applyBorder="1" applyAlignment="1" applyProtection="1">
      <alignment horizontal="left" vertical="center"/>
      <protection locked="0" hidden="1"/>
    </xf>
    <xf numFmtId="0" fontId="87" fillId="82" borderId="0" xfId="527" applyFont="1" applyFill="1" applyBorder="1" applyAlignment="1" applyProtection="1">
      <alignment horizontal="center" vertical="center"/>
      <protection locked="0" hidden="1"/>
    </xf>
    <xf numFmtId="0" fontId="87" fillId="82" borderId="66" xfId="527" applyFont="1" applyFill="1" applyBorder="1" applyAlignment="1" applyProtection="1">
      <alignment horizontal="center" vertical="center"/>
      <protection locked="0" hidden="1"/>
    </xf>
    <xf numFmtId="0" fontId="104" fillId="82" borderId="0" xfId="527" applyFont="1" applyFill="1" applyBorder="1" applyAlignment="1" applyProtection="1">
      <alignment horizontal="center" vertical="center"/>
      <protection locked="0" hidden="1"/>
    </xf>
    <xf numFmtId="0" fontId="104" fillId="82" borderId="66" xfId="527" applyFont="1" applyFill="1" applyBorder="1" applyAlignment="1" applyProtection="1">
      <alignment horizontal="center" vertical="center"/>
      <protection locked="0" hidden="1"/>
    </xf>
    <xf numFmtId="0" fontId="104" fillId="82" borderId="0" xfId="527" applyFont="1" applyFill="1" applyBorder="1" applyAlignment="1" applyProtection="1">
      <alignment horizontal="left" vertical="center"/>
      <protection hidden="1"/>
    </xf>
    <xf numFmtId="0" fontId="86" fillId="74" borderId="6" xfId="0" applyFont="1" applyFill="1" applyBorder="1" applyAlignment="1" applyProtection="1">
      <alignment horizontal="center" vertical="center" wrapText="1"/>
      <protection hidden="1"/>
    </xf>
    <xf numFmtId="0" fontId="86" fillId="74" borderId="7" xfId="0" applyFont="1" applyFill="1" applyBorder="1" applyAlignment="1" applyProtection="1">
      <alignment horizontal="center" vertical="center" wrapText="1"/>
      <protection hidden="1"/>
    </xf>
    <xf numFmtId="0" fontId="86" fillId="74" borderId="8" xfId="0" applyFont="1" applyFill="1" applyBorder="1" applyAlignment="1" applyProtection="1">
      <alignment horizontal="center" vertical="center" wrapText="1"/>
      <protection hidden="1"/>
    </xf>
    <xf numFmtId="0" fontId="86" fillId="74" borderId="39" xfId="0" applyFont="1" applyFill="1" applyBorder="1" applyAlignment="1" applyProtection="1">
      <alignment horizontal="center" vertical="center" wrapText="1"/>
      <protection hidden="1"/>
    </xf>
    <xf numFmtId="0" fontId="86" fillId="74" borderId="40" xfId="0" applyFont="1" applyFill="1" applyBorder="1" applyAlignment="1" applyProtection="1">
      <alignment horizontal="center" vertical="center" wrapText="1"/>
      <protection hidden="1"/>
    </xf>
    <xf numFmtId="0" fontId="86" fillId="74" borderId="41" xfId="0" applyFont="1" applyFill="1" applyBorder="1" applyAlignment="1" applyProtection="1">
      <alignment horizontal="center" vertical="center" wrapText="1"/>
      <protection hidden="1"/>
    </xf>
    <xf numFmtId="0" fontId="71" fillId="79" borderId="7" xfId="0" applyFont="1" applyFill="1" applyBorder="1" applyAlignment="1" applyProtection="1">
      <alignment horizontal="left" vertical="center"/>
      <protection hidden="1"/>
    </xf>
    <xf numFmtId="3" fontId="75" fillId="72" borderId="8" xfId="0" applyNumberFormat="1" applyFont="1" applyFill="1" applyBorder="1" applyAlignment="1" applyProtection="1">
      <alignment horizontal="center" vertical="center" wrapText="1"/>
      <protection locked="0"/>
    </xf>
    <xf numFmtId="3" fontId="75" fillId="72" borderId="41" xfId="0" applyNumberFormat="1" applyFont="1" applyFill="1" applyBorder="1" applyAlignment="1" applyProtection="1">
      <alignment horizontal="center" vertical="center" wrapText="1"/>
      <protection locked="0"/>
    </xf>
    <xf numFmtId="0" fontId="88" fillId="69" borderId="0" xfId="527" applyFont="1" applyFill="1" applyBorder="1" applyAlignment="1" applyProtection="1">
      <alignment horizontal="center" vertical="top" wrapText="1"/>
      <protection locked="0" hidden="1"/>
    </xf>
    <xf numFmtId="0" fontId="88" fillId="69" borderId="0" xfId="527" applyFont="1" applyFill="1" applyBorder="1" applyAlignment="1" applyProtection="1">
      <alignment horizontal="center" wrapText="1"/>
      <protection locked="0" hidden="1"/>
    </xf>
    <xf numFmtId="0" fontId="139" fillId="13" borderId="18" xfId="527" applyFont="1" applyFill="1" applyBorder="1" applyAlignment="1">
      <alignment horizontal="center" vertical="center"/>
    </xf>
    <xf numFmtId="0" fontId="139" fillId="13" borderId="19" xfId="527" applyFont="1" applyFill="1" applyBorder="1" applyAlignment="1">
      <alignment horizontal="center" vertical="center"/>
    </xf>
    <xf numFmtId="0" fontId="139" fillId="13" borderId="20" xfId="527" applyFont="1" applyFill="1" applyBorder="1" applyAlignment="1">
      <alignment horizontal="center" vertical="center"/>
    </xf>
    <xf numFmtId="0" fontId="87" fillId="14" borderId="0" xfId="527" applyFont="1" applyFill="1" applyBorder="1" applyAlignment="1" applyProtection="1">
      <alignment horizontal="center" vertical="center"/>
      <protection hidden="1"/>
    </xf>
    <xf numFmtId="0" fontId="87" fillId="14" borderId="66" xfId="527" applyFont="1" applyFill="1" applyBorder="1" applyAlignment="1" applyProtection="1">
      <alignment horizontal="center" vertical="center"/>
      <protection hidden="1"/>
    </xf>
    <xf numFmtId="0" fontId="86" fillId="74" borderId="18" xfId="0" applyFont="1" applyFill="1" applyBorder="1" applyAlignment="1" applyProtection="1">
      <alignment horizontal="center" vertical="center" wrapText="1"/>
      <protection hidden="1"/>
    </xf>
    <xf numFmtId="0" fontId="86" fillId="74" borderId="19" xfId="0" applyFont="1" applyFill="1" applyBorder="1" applyAlignment="1" applyProtection="1">
      <alignment horizontal="center" vertical="center" wrapText="1"/>
      <protection hidden="1"/>
    </xf>
    <xf numFmtId="0" fontId="86" fillId="74" borderId="20" xfId="0" applyFont="1" applyFill="1" applyBorder="1" applyAlignment="1" applyProtection="1">
      <alignment horizontal="center" vertical="center" wrapText="1"/>
      <protection hidden="1"/>
    </xf>
    <xf numFmtId="0" fontId="86" fillId="74" borderId="0" xfId="0" applyFont="1" applyFill="1" applyBorder="1" applyAlignment="1" applyProtection="1">
      <alignment horizontal="center" vertical="center" wrapText="1"/>
      <protection hidden="1"/>
    </xf>
    <xf numFmtId="3" fontId="75" fillId="72" borderId="50" xfId="0" applyNumberFormat="1" applyFont="1" applyFill="1" applyBorder="1" applyAlignment="1" applyProtection="1">
      <alignment horizontal="center" vertical="center" wrapText="1"/>
      <protection locked="0"/>
    </xf>
    <xf numFmtId="3" fontId="75" fillId="72" borderId="49" xfId="0" applyNumberFormat="1" applyFont="1" applyFill="1" applyBorder="1" applyAlignment="1" applyProtection="1">
      <alignment horizontal="center" vertical="center" wrapText="1"/>
      <protection locked="0"/>
    </xf>
    <xf numFmtId="3" fontId="75" fillId="72" borderId="87" xfId="0" applyNumberFormat="1" applyFont="1" applyFill="1" applyBorder="1" applyAlignment="1" applyProtection="1">
      <alignment horizontal="center" vertical="center" wrapText="1"/>
      <protection locked="0"/>
    </xf>
    <xf numFmtId="0" fontId="111" fillId="76" borderId="18" xfId="0" applyFont="1" applyFill="1" applyBorder="1" applyAlignment="1" applyProtection="1">
      <alignment horizontal="left" vertical="center" wrapText="1"/>
      <protection locked="0" hidden="1"/>
    </xf>
    <xf numFmtId="0" fontId="111" fillId="76" borderId="20" xfId="0" applyFont="1" applyFill="1" applyBorder="1" applyAlignment="1" applyProtection="1">
      <alignment horizontal="left" vertical="center" wrapText="1"/>
      <protection locked="0" hidden="1"/>
    </xf>
    <xf numFmtId="0" fontId="86" fillId="74" borderId="21" xfId="0" applyFont="1" applyFill="1" applyBorder="1" applyAlignment="1" applyProtection="1">
      <alignment horizontal="center" vertical="center" wrapText="1"/>
      <protection locked="0" hidden="1"/>
    </xf>
    <xf numFmtId="0" fontId="111" fillId="76" borderId="19" xfId="0" applyFont="1" applyFill="1" applyBorder="1" applyAlignment="1" applyProtection="1">
      <alignment horizontal="left" vertical="center" wrapText="1"/>
      <protection locked="0" hidden="1"/>
    </xf>
    <xf numFmtId="0" fontId="19" fillId="12" borderId="39" xfId="0" applyFont="1" applyFill="1" applyBorder="1" applyAlignment="1" applyProtection="1">
      <alignment horizontal="center" vertical="center" wrapText="1"/>
      <protection locked="0" hidden="1"/>
    </xf>
    <xf numFmtId="0" fontId="19" fillId="12" borderId="40" xfId="0" applyFont="1" applyFill="1" applyBorder="1" applyAlignment="1" applyProtection="1">
      <alignment horizontal="center" vertical="center" wrapText="1"/>
      <protection locked="0" hidden="1"/>
    </xf>
    <xf numFmtId="0" fontId="19" fillId="75" borderId="19" xfId="0" applyFont="1" applyFill="1" applyBorder="1" applyAlignment="1" applyProtection="1">
      <alignment horizontal="center" vertical="center" wrapText="1"/>
      <protection locked="0" hidden="1"/>
    </xf>
    <xf numFmtId="0" fontId="122" fillId="0" borderId="0" xfId="527" applyFont="1" applyAlignment="1">
      <alignment horizontal="left" vertical="center" wrapText="1"/>
    </xf>
    <xf numFmtId="0" fontId="86" fillId="74" borderId="18" xfId="527" applyFont="1" applyFill="1" applyBorder="1" applyAlignment="1" applyProtection="1">
      <alignment horizontal="center" vertical="center" wrapText="1"/>
      <protection locked="0" hidden="1"/>
    </xf>
    <xf numFmtId="0" fontId="86" fillId="74" borderId="19" xfId="527" applyFont="1" applyFill="1" applyBorder="1" applyAlignment="1" applyProtection="1">
      <alignment horizontal="center" vertical="center" wrapText="1"/>
      <protection locked="0" hidden="1"/>
    </xf>
    <xf numFmtId="0" fontId="86" fillId="74" borderId="20" xfId="527" applyFont="1" applyFill="1" applyBorder="1" applyAlignment="1" applyProtection="1">
      <alignment horizontal="center" vertical="center" wrapText="1"/>
      <protection locked="0" hidden="1"/>
    </xf>
    <xf numFmtId="0" fontId="71" fillId="69" borderId="0" xfId="527" applyFont="1" applyFill="1" applyAlignment="1" applyProtection="1">
      <alignment horizontal="left" vertical="top" wrapText="1"/>
      <protection locked="0" hidden="1"/>
    </xf>
    <xf numFmtId="0" fontId="71" fillId="69" borderId="157" xfId="527" applyFont="1" applyFill="1" applyBorder="1" applyAlignment="1" applyProtection="1">
      <alignment horizontal="left" vertical="top" wrapText="1"/>
      <protection locked="0" hidden="1"/>
    </xf>
    <xf numFmtId="0" fontId="19" fillId="12" borderId="18" xfId="527" applyFont="1" applyFill="1" applyBorder="1" applyAlignment="1" applyProtection="1">
      <alignment horizontal="center" vertical="center" wrapText="1"/>
      <protection locked="0" hidden="1"/>
    </xf>
    <xf numFmtId="0" fontId="19" fillId="12" borderId="19" xfId="527" applyFont="1" applyFill="1" applyBorder="1" applyAlignment="1" applyProtection="1">
      <alignment horizontal="center" vertical="center" wrapText="1"/>
      <protection locked="0" hidden="1"/>
    </xf>
    <xf numFmtId="0" fontId="19" fillId="12" borderId="20" xfId="527" applyFont="1" applyFill="1" applyBorder="1" applyAlignment="1" applyProtection="1">
      <alignment horizontal="center" vertical="center" wrapText="1"/>
      <protection locked="0" hidden="1"/>
    </xf>
    <xf numFmtId="3" fontId="75" fillId="72" borderId="50" xfId="527" applyNumberFormat="1" applyFont="1" applyFill="1" applyBorder="1" applyAlignment="1" applyProtection="1">
      <alignment horizontal="center" vertical="center" wrapText="1"/>
      <protection locked="0"/>
    </xf>
    <xf numFmtId="3" fontId="75" fillId="72" borderId="49" xfId="527" applyNumberFormat="1" applyFont="1" applyFill="1" applyBorder="1" applyAlignment="1" applyProtection="1">
      <alignment horizontal="center" vertical="center" wrapText="1"/>
      <protection locked="0"/>
    </xf>
    <xf numFmtId="3" fontId="75" fillId="72" borderId="87" xfId="527" applyNumberFormat="1" applyFont="1" applyFill="1" applyBorder="1" applyAlignment="1" applyProtection="1">
      <alignment horizontal="center" vertical="center" wrapText="1"/>
      <protection locked="0"/>
    </xf>
    <xf numFmtId="0" fontId="19" fillId="75" borderId="18" xfId="527" applyFont="1" applyFill="1" applyBorder="1" applyAlignment="1" applyProtection="1">
      <alignment horizontal="center" vertical="center" wrapText="1"/>
      <protection locked="0" hidden="1"/>
    </xf>
    <xf numFmtId="0" fontId="19" fillId="75" borderId="20" xfId="527" applyFont="1" applyFill="1" applyBorder="1" applyAlignment="1" applyProtection="1">
      <alignment horizontal="center" vertical="center" wrapText="1"/>
      <protection locked="0" hidden="1"/>
    </xf>
    <xf numFmtId="0" fontId="19" fillId="75" borderId="19" xfId="527" applyFont="1" applyFill="1" applyBorder="1" applyAlignment="1" applyProtection="1">
      <alignment horizontal="center" vertical="center" wrapText="1"/>
      <protection locked="0" hidden="1"/>
    </xf>
    <xf numFmtId="0" fontId="19" fillId="75" borderId="50" xfId="527" applyFont="1" applyFill="1" applyBorder="1" applyAlignment="1" applyProtection="1">
      <alignment horizontal="center" vertical="center" wrapText="1"/>
      <protection locked="0" hidden="1"/>
    </xf>
    <xf numFmtId="0" fontId="19" fillId="75" borderId="155" xfId="527" applyFont="1" applyFill="1" applyBorder="1" applyAlignment="1" applyProtection="1">
      <alignment horizontal="center" vertical="center" wrapText="1"/>
      <protection locked="0" hidden="1"/>
    </xf>
    <xf numFmtId="0" fontId="138" fillId="69" borderId="0" xfId="527" applyFont="1" applyFill="1" applyAlignment="1" applyProtection="1">
      <alignment horizontal="left" vertical="justify" wrapText="1"/>
      <protection locked="0" hidden="1"/>
    </xf>
    <xf numFmtId="0" fontId="36" fillId="70" borderId="9" xfId="530" applyFont="1" applyFill="1" applyBorder="1" applyAlignment="1" applyProtection="1">
      <alignment horizontal="left" vertical="center"/>
      <protection locked="0" hidden="1"/>
    </xf>
    <xf numFmtId="0" fontId="36" fillId="70" borderId="0" xfId="530" applyFont="1" applyFill="1" applyBorder="1" applyAlignment="1" applyProtection="1">
      <alignment horizontal="left" vertical="center"/>
      <protection locked="0" hidden="1"/>
    </xf>
    <xf numFmtId="0" fontId="36" fillId="70" borderId="10" xfId="530" applyFont="1" applyFill="1" applyBorder="1" applyAlignment="1" applyProtection="1">
      <alignment horizontal="left" vertical="center"/>
      <protection locked="0" hidden="1"/>
    </xf>
    <xf numFmtId="0" fontId="36" fillId="70" borderId="6" xfId="530" applyFont="1" applyFill="1" applyBorder="1" applyAlignment="1" applyProtection="1">
      <alignment horizontal="left" vertical="center"/>
      <protection locked="0" hidden="1"/>
    </xf>
    <xf numFmtId="0" fontId="36" fillId="70" borderId="7" xfId="530" applyFont="1" applyFill="1" applyBorder="1" applyAlignment="1" applyProtection="1">
      <alignment horizontal="left" vertical="center"/>
      <protection locked="0" hidden="1"/>
    </xf>
    <xf numFmtId="0" fontId="36" fillId="70" borderId="8" xfId="530" applyFont="1" applyFill="1" applyBorder="1" applyAlignment="1" applyProtection="1">
      <alignment horizontal="left" vertical="center"/>
      <protection locked="0" hidden="1"/>
    </xf>
    <xf numFmtId="0" fontId="35" fillId="70" borderId="9" xfId="530" applyFont="1" applyFill="1" applyBorder="1" applyAlignment="1" applyProtection="1">
      <alignment horizontal="left" vertical="center"/>
      <protection locked="0" hidden="1"/>
    </xf>
    <xf numFmtId="0" fontId="111" fillId="76" borderId="6" xfId="0" applyFont="1" applyFill="1" applyBorder="1" applyAlignment="1" applyProtection="1">
      <alignment horizontal="left" vertical="center" wrapText="1"/>
      <protection locked="0" hidden="1"/>
    </xf>
    <xf numFmtId="0" fontId="111" fillId="76" borderId="39" xfId="0" applyFont="1" applyFill="1" applyBorder="1" applyAlignment="1" applyProtection="1">
      <alignment horizontal="left" vertical="center" wrapText="1"/>
      <protection locked="0" hidden="1"/>
    </xf>
    <xf numFmtId="0" fontId="111" fillId="76" borderId="50" xfId="0" applyFont="1" applyFill="1" applyBorder="1" applyAlignment="1" applyProtection="1">
      <alignment horizontal="center" vertical="center" wrapText="1"/>
      <protection locked="0" hidden="1"/>
    </xf>
    <xf numFmtId="0" fontId="111" fillId="76" borderId="49" xfId="0" applyFont="1" applyFill="1" applyBorder="1" applyAlignment="1" applyProtection="1">
      <alignment horizontal="center" vertical="center" wrapText="1"/>
      <protection locked="0" hidden="1"/>
    </xf>
    <xf numFmtId="0" fontId="111" fillId="76" borderId="87" xfId="0" applyFont="1" applyFill="1" applyBorder="1" applyAlignment="1" applyProtection="1">
      <alignment horizontal="center" vertical="center" wrapText="1"/>
      <protection locked="0" hidden="1"/>
    </xf>
    <xf numFmtId="0" fontId="36" fillId="70" borderId="39" xfId="530" applyFont="1" applyFill="1" applyBorder="1" applyAlignment="1" applyProtection="1">
      <alignment horizontal="left" vertical="center"/>
      <protection locked="0" hidden="1"/>
    </xf>
    <xf numFmtId="0" fontId="36" fillId="70" borderId="40" xfId="530" applyFont="1" applyFill="1" applyBorder="1" applyAlignment="1" applyProtection="1">
      <alignment horizontal="left" vertical="center"/>
      <protection locked="0" hidden="1"/>
    </xf>
    <xf numFmtId="0" fontId="36" fillId="70" borderId="41" xfId="530" applyFont="1" applyFill="1" applyBorder="1" applyAlignment="1" applyProtection="1">
      <alignment horizontal="left" vertical="center"/>
      <protection locked="0" hidden="1"/>
    </xf>
    <xf numFmtId="0" fontId="19" fillId="75" borderId="18" xfId="0" applyFont="1" applyFill="1" applyBorder="1" applyAlignment="1">
      <alignment horizontal="center" vertical="center" wrapText="1"/>
    </xf>
    <xf numFmtId="0" fontId="19" fillId="75" borderId="19" xfId="0" applyFont="1" applyFill="1" applyBorder="1" applyAlignment="1">
      <alignment horizontal="center" vertical="center" wrapText="1"/>
    </xf>
    <xf numFmtId="0" fontId="19" fillId="75" borderId="20" xfId="0" applyFont="1" applyFill="1" applyBorder="1" applyAlignment="1">
      <alignment horizontal="center" vertical="center" wrapText="1"/>
    </xf>
    <xf numFmtId="0" fontId="128" fillId="0" borderId="0" xfId="0" applyFont="1" applyAlignment="1">
      <alignment horizontal="left" vertical="center" wrapText="1" readingOrder="1"/>
    </xf>
    <xf numFmtId="0" fontId="79" fillId="0" borderId="0" xfId="0" applyFont="1" applyAlignment="1">
      <alignment horizontal="left" vertical="center" wrapText="1" readingOrder="1"/>
    </xf>
    <xf numFmtId="0" fontId="86" fillId="74" borderId="18" xfId="0" applyFont="1" applyFill="1" applyBorder="1" applyAlignment="1">
      <alignment horizontal="center" vertical="center" wrapText="1"/>
    </xf>
    <xf numFmtId="0" fontId="86" fillId="74" borderId="19" xfId="0" applyFont="1" applyFill="1" applyBorder="1" applyAlignment="1">
      <alignment horizontal="center" vertical="center" wrapText="1"/>
    </xf>
    <xf numFmtId="0" fontId="86" fillId="74" borderId="20" xfId="0" applyFont="1" applyFill="1" applyBorder="1" applyAlignment="1">
      <alignment horizontal="center" vertical="center" wrapText="1"/>
    </xf>
    <xf numFmtId="0" fontId="87" fillId="14" borderId="0" xfId="527" applyFont="1" applyFill="1" applyBorder="1" applyAlignment="1">
      <alignment horizontal="center" vertical="center"/>
    </xf>
    <xf numFmtId="0" fontId="87" fillId="14" borderId="66" xfId="527" applyFont="1" applyFill="1" applyBorder="1" applyAlignment="1">
      <alignment horizontal="center" vertical="center"/>
    </xf>
    <xf numFmtId="0" fontId="14" fillId="13" borderId="0" xfId="0" applyFont="1" applyFill="1" applyBorder="1" applyAlignment="1">
      <alignment horizontal="left" vertical="center"/>
    </xf>
  </cellXfs>
  <cellStyles count="16971">
    <cellStyle name="20 % - Aksentti1" xfId="2"/>
    <cellStyle name="20 % - Aksentti1 2" xfId="3"/>
    <cellStyle name="20 % - Aksentti2" xfId="4"/>
    <cellStyle name="20 % - Aksentti2 2" xfId="5"/>
    <cellStyle name="20 % - Aksentti3" xfId="6"/>
    <cellStyle name="20 % - Aksentti3 2" xfId="7"/>
    <cellStyle name="20 % - Aksentti4" xfId="8"/>
    <cellStyle name="20 % - Aksentti4 2" xfId="9"/>
    <cellStyle name="20 % - Aksentti5" xfId="10"/>
    <cellStyle name="20 % - Aksentti5 2" xfId="11"/>
    <cellStyle name="20 % - Aksentti6" xfId="12"/>
    <cellStyle name="20 % - Aksentti6 2" xfId="13"/>
    <cellStyle name="20 % - Accent1" xfId="14"/>
    <cellStyle name="20 % - Accent1 2" xfId="15"/>
    <cellStyle name="20 % - Accent2" xfId="16"/>
    <cellStyle name="20 % - Accent2 2" xfId="17"/>
    <cellStyle name="20 % - Accent3" xfId="18"/>
    <cellStyle name="20 % - Accent3 2" xfId="19"/>
    <cellStyle name="20 % - Accent4" xfId="20"/>
    <cellStyle name="20 % - Accent4 2" xfId="21"/>
    <cellStyle name="20 % - Accent5" xfId="22"/>
    <cellStyle name="20 % - Accent5 2" xfId="23"/>
    <cellStyle name="20 % - Accent6" xfId="24"/>
    <cellStyle name="20 % - Accent6 2" xfId="25"/>
    <cellStyle name="20% - 1. jelölőszín" xfId="26"/>
    <cellStyle name="20% - 1. jelölőszín 2" xfId="27"/>
    <cellStyle name="20% - 2. jelölőszín" xfId="28"/>
    <cellStyle name="20% - 2. jelölőszín 2" xfId="29"/>
    <cellStyle name="20% - 3. jelölőszín" xfId="30"/>
    <cellStyle name="20% - 3. jelölőszín 2" xfId="31"/>
    <cellStyle name="20% - 4. jelölőszín" xfId="32"/>
    <cellStyle name="20% - 4. jelölőszín 2" xfId="33"/>
    <cellStyle name="20% - 5. jelölőszín" xfId="34"/>
    <cellStyle name="20% - 5. jelölőszín 2" xfId="35"/>
    <cellStyle name="20% - 6. jelölőszín" xfId="36"/>
    <cellStyle name="20% - 6. jelölőszín 2" xfId="37"/>
    <cellStyle name="20% - Accent1" xfId="38"/>
    <cellStyle name="20% - Accent1 2" xfId="39"/>
    <cellStyle name="20% - Accent1 3" xfId="40"/>
    <cellStyle name="20% - Accent2" xfId="41"/>
    <cellStyle name="20% - Accent2 2" xfId="42"/>
    <cellStyle name="20% - Accent2 3" xfId="43"/>
    <cellStyle name="20% - Accent3" xfId="44"/>
    <cellStyle name="20% - Accent3 2" xfId="45"/>
    <cellStyle name="20% - Accent3 3" xfId="46"/>
    <cellStyle name="20% - Accent4" xfId="47"/>
    <cellStyle name="20% - Accent4 2" xfId="48"/>
    <cellStyle name="20% - Accent4 3" xfId="49"/>
    <cellStyle name="20% - Accent5" xfId="50"/>
    <cellStyle name="20% - Accent5 2" xfId="51"/>
    <cellStyle name="20% - Accent5 3" xfId="52"/>
    <cellStyle name="20% - Accent6" xfId="53"/>
    <cellStyle name="20% - Accent6 2" xfId="54"/>
    <cellStyle name="20% - Accent6 3" xfId="55"/>
    <cellStyle name="20% - Colore 1" xfId="56"/>
    <cellStyle name="20% - Colore 1 2" xfId="57"/>
    <cellStyle name="20% - Colore 2" xfId="58"/>
    <cellStyle name="20% - Colore 2 2" xfId="59"/>
    <cellStyle name="20% - Colore 3" xfId="60"/>
    <cellStyle name="20% - Colore 3 2" xfId="61"/>
    <cellStyle name="20% - Colore 4" xfId="62"/>
    <cellStyle name="20% - Colore 4 2" xfId="63"/>
    <cellStyle name="20% - Colore 5" xfId="64"/>
    <cellStyle name="20% - Colore 5 2" xfId="65"/>
    <cellStyle name="20% - Colore 6" xfId="66"/>
    <cellStyle name="20% - Colore 6 2" xfId="67"/>
    <cellStyle name="20% - Cor1" xfId="68"/>
    <cellStyle name="20% - Cor2" xfId="69"/>
    <cellStyle name="20% - Cor3" xfId="70"/>
    <cellStyle name="20% - Cor4" xfId="71"/>
    <cellStyle name="20% - Cor5" xfId="72"/>
    <cellStyle name="20% - Cor6" xfId="73"/>
    <cellStyle name="20% - Énfasis1" xfId="74"/>
    <cellStyle name="20% - Énfasis2" xfId="75"/>
    <cellStyle name="20% - Énfasis3" xfId="76"/>
    <cellStyle name="20% - Énfasis4" xfId="77"/>
    <cellStyle name="20% - Énfasis5" xfId="78"/>
    <cellStyle name="20% - Énfasis6" xfId="79"/>
    <cellStyle name="40 % - Aksentti1" xfId="80"/>
    <cellStyle name="40 % - Aksentti1 2" xfId="81"/>
    <cellStyle name="40 % - Aksentti2" xfId="82"/>
    <cellStyle name="40 % - Aksentti2 2" xfId="83"/>
    <cellStyle name="40 % - Aksentti3" xfId="84"/>
    <cellStyle name="40 % - Aksentti3 2" xfId="85"/>
    <cellStyle name="40 % - Aksentti3 3" xfId="86"/>
    <cellStyle name="40 % - Aksentti4" xfId="87"/>
    <cellStyle name="40 % - Aksentti4 2" xfId="88"/>
    <cellStyle name="40 % - Aksentti5" xfId="89"/>
    <cellStyle name="40 % - Aksentti5 2" xfId="90"/>
    <cellStyle name="40 % - Aksentti6" xfId="91"/>
    <cellStyle name="40 % - Aksentti6 2" xfId="92"/>
    <cellStyle name="40 % - Accent1" xfId="93"/>
    <cellStyle name="40 % - Accent1 2" xfId="94"/>
    <cellStyle name="40 % - Accent2" xfId="95"/>
    <cellStyle name="40 % - Accent2 2" xfId="96"/>
    <cellStyle name="40 % - Accent3" xfId="97"/>
    <cellStyle name="40 % - Accent3 2" xfId="98"/>
    <cellStyle name="40 % - Accent4" xfId="99"/>
    <cellStyle name="40 % - Accent4 2" xfId="100"/>
    <cellStyle name="40 % - Accent5" xfId="101"/>
    <cellStyle name="40 % - Accent5 2" xfId="102"/>
    <cellStyle name="40 % - Accent6" xfId="103"/>
    <cellStyle name="40 % - Accent6 2" xfId="104"/>
    <cellStyle name="40% - 1. jelölőszín" xfId="105"/>
    <cellStyle name="40% - 1. jelölőszín 2" xfId="106"/>
    <cellStyle name="40% - 2. jelölőszín" xfId="107"/>
    <cellStyle name="40% - 2. jelölőszín 2" xfId="108"/>
    <cellStyle name="40% - 3. jelölőszín" xfId="109"/>
    <cellStyle name="40% - 3. jelölőszín 2" xfId="110"/>
    <cellStyle name="40% - 3. jelölőszín 3" xfId="111"/>
    <cellStyle name="40% - 4. jelölőszín" xfId="112"/>
    <cellStyle name="40% - 4. jelölőszín 2" xfId="113"/>
    <cellStyle name="40% - 5. jelölőszín" xfId="114"/>
    <cellStyle name="40% - 5. jelölőszín 2" xfId="115"/>
    <cellStyle name="40% - 6. jelölőszín" xfId="116"/>
    <cellStyle name="40% - 6. jelölőszín 2" xfId="117"/>
    <cellStyle name="40% - Accent1" xfId="118"/>
    <cellStyle name="40% - Accent1 2" xfId="119"/>
    <cellStyle name="40% - Accent1 3" xfId="120"/>
    <cellStyle name="40% - Accent2" xfId="121"/>
    <cellStyle name="40% - Accent2 2" xfId="122"/>
    <cellStyle name="40% - Accent2 3" xfId="123"/>
    <cellStyle name="40% - Accent3" xfId="124"/>
    <cellStyle name="40% - Accent3 2" xfId="125"/>
    <cellStyle name="40% - Accent3 3" xfId="126"/>
    <cellStyle name="40% - Accent4" xfId="127"/>
    <cellStyle name="40% - Accent4 2" xfId="128"/>
    <cellStyle name="40% - Accent4 3" xfId="129"/>
    <cellStyle name="40% - Accent5" xfId="130"/>
    <cellStyle name="40% - Accent5 2" xfId="131"/>
    <cellStyle name="40% - Accent5 3" xfId="132"/>
    <cellStyle name="40% - Accent6" xfId="133"/>
    <cellStyle name="40% - Accent6 2" xfId="134"/>
    <cellStyle name="40% - Accent6 3" xfId="135"/>
    <cellStyle name="40% - Colore 1" xfId="136"/>
    <cellStyle name="40% - Colore 1 2" xfId="137"/>
    <cellStyle name="40% - Colore 2" xfId="138"/>
    <cellStyle name="40% - Colore 2 2" xfId="139"/>
    <cellStyle name="40% - Colore 3" xfId="140"/>
    <cellStyle name="40% - Colore 3 2" xfId="141"/>
    <cellStyle name="40% - Colore 3 3" xfId="142"/>
    <cellStyle name="40% - Colore 4" xfId="143"/>
    <cellStyle name="40% - Colore 4 2" xfId="144"/>
    <cellStyle name="40% - Colore 5" xfId="145"/>
    <cellStyle name="40% - Colore 5 2" xfId="146"/>
    <cellStyle name="40% - Colore 6" xfId="147"/>
    <cellStyle name="40% - Colore 6 2" xfId="148"/>
    <cellStyle name="40% - Cor1" xfId="149"/>
    <cellStyle name="40% - Cor2" xfId="150"/>
    <cellStyle name="40% - Cor3" xfId="151"/>
    <cellStyle name="40% - Cor4" xfId="152"/>
    <cellStyle name="40% - Cor5" xfId="153"/>
    <cellStyle name="40% - Cor6" xfId="154"/>
    <cellStyle name="40% - Énfasis1" xfId="155"/>
    <cellStyle name="40% - Énfasis2" xfId="156"/>
    <cellStyle name="40% - Énfasis3" xfId="157"/>
    <cellStyle name="40% - Énfasis4" xfId="158"/>
    <cellStyle name="40% - Énfasis5" xfId="159"/>
    <cellStyle name="40% - Énfasis6" xfId="160"/>
    <cellStyle name="60 % - Aksentti1" xfId="161"/>
    <cellStyle name="60 % - Aksentti1 2" xfId="162"/>
    <cellStyle name="60 % - Aksentti2" xfId="163"/>
    <cellStyle name="60 % - Aksentti2 2" xfId="164"/>
    <cellStyle name="60 % - Aksentti3" xfId="165"/>
    <cellStyle name="60 % - Aksentti3 2" xfId="166"/>
    <cellStyle name="60 % - Aksentti3 3" xfId="167"/>
    <cellStyle name="60 % - Aksentti4" xfId="168"/>
    <cellStyle name="60 % - Aksentti4 2" xfId="169"/>
    <cellStyle name="60 % - Aksentti5" xfId="170"/>
    <cellStyle name="60 % - Aksentti5 2" xfId="171"/>
    <cellStyle name="60 % - Aksentti6" xfId="172"/>
    <cellStyle name="60 % - Aksentti6 2" xfId="173"/>
    <cellStyle name="60 % - Accent1" xfId="174"/>
    <cellStyle name="60 % - Accent1 2" xfId="175"/>
    <cellStyle name="60 % - Accent1 2 2" xfId="176"/>
    <cellStyle name="60 % - Accent1 3" xfId="177"/>
    <cellStyle name="60 % - Accent2" xfId="178"/>
    <cellStyle name="60 % - Accent2 2" xfId="179"/>
    <cellStyle name="60 % - Accent3" xfId="180"/>
    <cellStyle name="60 % - Accent3 2" xfId="181"/>
    <cellStyle name="60 % - Accent4" xfId="182"/>
    <cellStyle name="60 % - Accent4 2" xfId="183"/>
    <cellStyle name="60 % - Accent5" xfId="184"/>
    <cellStyle name="60 % - Accent5 2" xfId="185"/>
    <cellStyle name="60 % - Accent6" xfId="186"/>
    <cellStyle name="60 % - Accent6 2" xfId="187"/>
    <cellStyle name="60% - 1. jelölőszín" xfId="188"/>
    <cellStyle name="60% - 1. jelölőszín 2" xfId="189"/>
    <cellStyle name="60% - 2. jelölőszín" xfId="190"/>
    <cellStyle name="60% - 2. jelölőszín 2" xfId="191"/>
    <cellStyle name="60% - 3. jelölőszín" xfId="192"/>
    <cellStyle name="60% - 3. jelölőszín 2" xfId="193"/>
    <cellStyle name="60% - 3. jelölőszín 3" xfId="194"/>
    <cellStyle name="60% - 4. jelölőszín" xfId="195"/>
    <cellStyle name="60% - 4. jelölőszín 2" xfId="196"/>
    <cellStyle name="60% - 5. jelölőszín" xfId="197"/>
    <cellStyle name="60% - 5. jelölőszín 2" xfId="198"/>
    <cellStyle name="60% - 6. jelölőszín" xfId="199"/>
    <cellStyle name="60% - 6. jelölőszín 2" xfId="200"/>
    <cellStyle name="60% - Accent1" xfId="201"/>
    <cellStyle name="60% - Accent1 2" xfId="202"/>
    <cellStyle name="60% - Accent1 3" xfId="203"/>
    <cellStyle name="60% - Accent2" xfId="204"/>
    <cellStyle name="60% - Accent2 2" xfId="205"/>
    <cellStyle name="60% - Accent2 3" xfId="206"/>
    <cellStyle name="60% - Accent3" xfId="207"/>
    <cellStyle name="60% - Accent3 2" xfId="208"/>
    <cellStyle name="60% - Accent3 3" xfId="209"/>
    <cellStyle name="60% - Accent4" xfId="210"/>
    <cellStyle name="60% - Accent4 2" xfId="211"/>
    <cellStyle name="60% - Accent4 3" xfId="212"/>
    <cellStyle name="60% - Accent5" xfId="213"/>
    <cellStyle name="60% - Accent5 2" xfId="214"/>
    <cellStyle name="60% - Accent5 3" xfId="215"/>
    <cellStyle name="60% - Accent6" xfId="216"/>
    <cellStyle name="60% - Accent6 2" xfId="217"/>
    <cellStyle name="60% - Accent6 3" xfId="218"/>
    <cellStyle name="60% - Colore 1" xfId="219"/>
    <cellStyle name="60% - Colore 1 2" xfId="220"/>
    <cellStyle name="60% - Colore 2" xfId="221"/>
    <cellStyle name="60% - Colore 2 2" xfId="222"/>
    <cellStyle name="60% - Colore 3" xfId="223"/>
    <cellStyle name="60% - Colore 3 2" xfId="224"/>
    <cellStyle name="60% - Colore 3 3" xfId="225"/>
    <cellStyle name="60% - Colore 4" xfId="226"/>
    <cellStyle name="60% - Colore 4 2" xfId="227"/>
    <cellStyle name="60% - Colore 5" xfId="228"/>
    <cellStyle name="60% - Colore 5 2" xfId="229"/>
    <cellStyle name="60% - Colore 6" xfId="230"/>
    <cellStyle name="60% - Colore 6 2" xfId="231"/>
    <cellStyle name="60% - Cor1" xfId="232"/>
    <cellStyle name="60% - Cor2" xfId="233"/>
    <cellStyle name="60% - Cor3" xfId="234"/>
    <cellStyle name="60% - Cor4" xfId="235"/>
    <cellStyle name="60% - Cor5" xfId="236"/>
    <cellStyle name="60% - Cor6" xfId="237"/>
    <cellStyle name="60% - Énfasis1" xfId="238"/>
    <cellStyle name="60% - Énfasis2" xfId="239"/>
    <cellStyle name="60% - Énfasis3" xfId="240"/>
    <cellStyle name="60% - Énfasis4" xfId="241"/>
    <cellStyle name="60% - Énfasis5" xfId="242"/>
    <cellStyle name="60% - Énfasis6" xfId="243"/>
    <cellStyle name="Accent1" xfId="16956"/>
    <cellStyle name="Accent1 2" xfId="244"/>
    <cellStyle name="Accent2" xfId="16957"/>
    <cellStyle name="Accent2 2" xfId="245"/>
    <cellStyle name="Accent3" xfId="16958"/>
    <cellStyle name="Accent3 2" xfId="246"/>
    <cellStyle name="Accent4" xfId="16959"/>
    <cellStyle name="Accent4 2" xfId="247"/>
    <cellStyle name="Accent5" xfId="16960"/>
    <cellStyle name="Accent5 2" xfId="248"/>
    <cellStyle name="Accent6" xfId="16961"/>
    <cellStyle name="Accent6 2" xfId="249"/>
    <cellStyle name="Akcent 1 2" xfId="250"/>
    <cellStyle name="Akcent 1 3" xfId="251"/>
    <cellStyle name="Akcent 1 4" xfId="252"/>
    <cellStyle name="Akcent 2 2" xfId="253"/>
    <cellStyle name="Akcent 2 3" xfId="254"/>
    <cellStyle name="Akcent 2 4" xfId="255"/>
    <cellStyle name="Akcent 3 2" xfId="256"/>
    <cellStyle name="Akcent 3 3" xfId="257"/>
    <cellStyle name="Akcent 3 4" xfId="258"/>
    <cellStyle name="Akcent 4 2" xfId="259"/>
    <cellStyle name="Akcent 4 3" xfId="260"/>
    <cellStyle name="Akcent 4 4" xfId="261"/>
    <cellStyle name="Akcent 5 2" xfId="262"/>
    <cellStyle name="Akcent 5 3" xfId="263"/>
    <cellStyle name="Akcent 5 4" xfId="264"/>
    <cellStyle name="Akcent 6 2" xfId="265"/>
    <cellStyle name="Akcent 6 3" xfId="266"/>
    <cellStyle name="Akcent 6 4" xfId="267"/>
    <cellStyle name="Aksentti1" xfId="268"/>
    <cellStyle name="Aksentti1 2" xfId="269"/>
    <cellStyle name="Aksentti2" xfId="270"/>
    <cellStyle name="Aksentti2 2" xfId="271"/>
    <cellStyle name="Aksentti3" xfId="272"/>
    <cellStyle name="Aksentti3 2" xfId="273"/>
    <cellStyle name="Aksentti4" xfId="274"/>
    <cellStyle name="Aksentti4 2" xfId="275"/>
    <cellStyle name="Aksentti5" xfId="276"/>
    <cellStyle name="Aksentti5 2" xfId="277"/>
    <cellStyle name="Aksentti6" xfId="278"/>
    <cellStyle name="Aksentti6 2" xfId="279"/>
    <cellStyle name="Avertissement" xfId="280"/>
    <cellStyle name="Avertissement 2" xfId="281"/>
    <cellStyle name="Bad" xfId="282"/>
    <cellStyle name="Bad 10" xfId="736"/>
    <cellStyle name="Bad 100" xfId="737"/>
    <cellStyle name="Bad 1000" xfId="738"/>
    <cellStyle name="Bad 1001" xfId="739"/>
    <cellStyle name="Bad 1002" xfId="740"/>
    <cellStyle name="Bad 1003" xfId="741"/>
    <cellStyle name="Bad 1004" xfId="742"/>
    <cellStyle name="Bad 1005" xfId="743"/>
    <cellStyle name="Bad 1006" xfId="744"/>
    <cellStyle name="Bad 1007" xfId="745"/>
    <cellStyle name="Bad 1008" xfId="746"/>
    <cellStyle name="Bad 1009" xfId="747"/>
    <cellStyle name="Bad 101" xfId="748"/>
    <cellStyle name="Bad 1010" xfId="749"/>
    <cellStyle name="Bad 1011" xfId="750"/>
    <cellStyle name="Bad 1012" xfId="751"/>
    <cellStyle name="Bad 1013" xfId="752"/>
    <cellStyle name="Bad 1014" xfId="753"/>
    <cellStyle name="Bad 1015" xfId="754"/>
    <cellStyle name="Bad 1016" xfId="755"/>
    <cellStyle name="Bad 1017" xfId="756"/>
    <cellStyle name="Bad 1018" xfId="757"/>
    <cellStyle name="Bad 1019" xfId="758"/>
    <cellStyle name="Bad 102" xfId="759"/>
    <cellStyle name="Bad 1020" xfId="760"/>
    <cellStyle name="Bad 1021" xfId="761"/>
    <cellStyle name="Bad 1022" xfId="762"/>
    <cellStyle name="Bad 1023" xfId="763"/>
    <cellStyle name="Bad 1024" xfId="764"/>
    <cellStyle name="Bad 1025" xfId="765"/>
    <cellStyle name="Bad 1026" xfId="766"/>
    <cellStyle name="Bad 1027" xfId="767"/>
    <cellStyle name="Bad 1028" xfId="768"/>
    <cellStyle name="Bad 1029" xfId="769"/>
    <cellStyle name="Bad 103" xfId="770"/>
    <cellStyle name="Bad 1030" xfId="771"/>
    <cellStyle name="Bad 1031" xfId="772"/>
    <cellStyle name="Bad 1032" xfId="773"/>
    <cellStyle name="Bad 1033" xfId="774"/>
    <cellStyle name="Bad 1034" xfId="775"/>
    <cellStyle name="Bad 1035" xfId="776"/>
    <cellStyle name="Bad 1036" xfId="777"/>
    <cellStyle name="Bad 1037" xfId="778"/>
    <cellStyle name="Bad 1038" xfId="779"/>
    <cellStyle name="Bad 1039" xfId="780"/>
    <cellStyle name="Bad 104" xfId="781"/>
    <cellStyle name="Bad 1040" xfId="782"/>
    <cellStyle name="Bad 1041" xfId="783"/>
    <cellStyle name="Bad 1042" xfId="784"/>
    <cellStyle name="Bad 1043" xfId="785"/>
    <cellStyle name="Bad 1044" xfId="786"/>
    <cellStyle name="Bad 1045" xfId="787"/>
    <cellStyle name="Bad 1046" xfId="788"/>
    <cellStyle name="Bad 1047" xfId="789"/>
    <cellStyle name="Bad 1048" xfId="790"/>
    <cellStyle name="Bad 1049" xfId="791"/>
    <cellStyle name="Bad 105" xfId="792"/>
    <cellStyle name="Bad 1050" xfId="793"/>
    <cellStyle name="Bad 1051" xfId="794"/>
    <cellStyle name="Bad 1052" xfId="795"/>
    <cellStyle name="Bad 1053" xfId="796"/>
    <cellStyle name="Bad 1054" xfId="797"/>
    <cellStyle name="Bad 1055" xfId="798"/>
    <cellStyle name="Bad 1056" xfId="799"/>
    <cellStyle name="Bad 1057" xfId="800"/>
    <cellStyle name="Bad 1058" xfId="801"/>
    <cellStyle name="Bad 1059" xfId="802"/>
    <cellStyle name="Bad 106" xfId="803"/>
    <cellStyle name="Bad 1060" xfId="804"/>
    <cellStyle name="Bad 1061" xfId="805"/>
    <cellStyle name="Bad 1062" xfId="806"/>
    <cellStyle name="Bad 1063" xfId="807"/>
    <cellStyle name="Bad 1064" xfId="808"/>
    <cellStyle name="Bad 1065" xfId="809"/>
    <cellStyle name="Bad 1066" xfId="810"/>
    <cellStyle name="Bad 1067" xfId="811"/>
    <cellStyle name="Bad 1068" xfId="812"/>
    <cellStyle name="Bad 1069" xfId="813"/>
    <cellStyle name="Bad 107" xfId="814"/>
    <cellStyle name="Bad 1070" xfId="815"/>
    <cellStyle name="Bad 1071" xfId="816"/>
    <cellStyle name="Bad 1072" xfId="817"/>
    <cellStyle name="Bad 1073" xfId="818"/>
    <cellStyle name="Bad 1074" xfId="819"/>
    <cellStyle name="Bad 1075" xfId="820"/>
    <cellStyle name="Bad 1076" xfId="821"/>
    <cellStyle name="Bad 1077" xfId="822"/>
    <cellStyle name="Bad 1078" xfId="823"/>
    <cellStyle name="Bad 1079" xfId="824"/>
    <cellStyle name="Bad 108" xfId="825"/>
    <cellStyle name="Bad 1080" xfId="826"/>
    <cellStyle name="Bad 1081" xfId="827"/>
    <cellStyle name="Bad 1082" xfId="828"/>
    <cellStyle name="Bad 1083" xfId="829"/>
    <cellStyle name="Bad 1084" xfId="830"/>
    <cellStyle name="Bad 1085" xfId="831"/>
    <cellStyle name="Bad 1086" xfId="832"/>
    <cellStyle name="Bad 1087" xfId="833"/>
    <cellStyle name="Bad 1088" xfId="834"/>
    <cellStyle name="Bad 1089" xfId="835"/>
    <cellStyle name="Bad 109" xfId="836"/>
    <cellStyle name="Bad 1090" xfId="837"/>
    <cellStyle name="Bad 1091" xfId="838"/>
    <cellStyle name="Bad 1092" xfId="839"/>
    <cellStyle name="Bad 1093" xfId="840"/>
    <cellStyle name="Bad 1094" xfId="841"/>
    <cellStyle name="Bad 1095" xfId="842"/>
    <cellStyle name="Bad 1096" xfId="843"/>
    <cellStyle name="Bad 1097" xfId="844"/>
    <cellStyle name="Bad 1098" xfId="845"/>
    <cellStyle name="Bad 1099" xfId="846"/>
    <cellStyle name="Bad 11" xfId="847"/>
    <cellStyle name="Bad 110" xfId="848"/>
    <cellStyle name="Bad 1100" xfId="849"/>
    <cellStyle name="Bad 1101" xfId="850"/>
    <cellStyle name="Bad 1102" xfId="851"/>
    <cellStyle name="Bad 1103" xfId="852"/>
    <cellStyle name="Bad 1104" xfId="853"/>
    <cellStyle name="Bad 1105" xfId="854"/>
    <cellStyle name="Bad 1106" xfId="855"/>
    <cellStyle name="Bad 1107" xfId="856"/>
    <cellStyle name="Bad 1108" xfId="857"/>
    <cellStyle name="Bad 1109" xfId="858"/>
    <cellStyle name="Bad 111" xfId="859"/>
    <cellStyle name="Bad 1110" xfId="860"/>
    <cellStyle name="Bad 1111" xfId="861"/>
    <cellStyle name="Bad 1112" xfId="862"/>
    <cellStyle name="Bad 1113" xfId="863"/>
    <cellStyle name="Bad 1114" xfId="864"/>
    <cellStyle name="Bad 1115" xfId="865"/>
    <cellStyle name="Bad 1116" xfId="866"/>
    <cellStyle name="Bad 1117" xfId="867"/>
    <cellStyle name="Bad 1118" xfId="868"/>
    <cellStyle name="Bad 1119" xfId="869"/>
    <cellStyle name="Bad 112" xfId="870"/>
    <cellStyle name="Bad 1120" xfId="871"/>
    <cellStyle name="Bad 1121" xfId="872"/>
    <cellStyle name="Bad 1122" xfId="873"/>
    <cellStyle name="Bad 1123" xfId="874"/>
    <cellStyle name="Bad 1124" xfId="875"/>
    <cellStyle name="Bad 1125" xfId="876"/>
    <cellStyle name="Bad 1126" xfId="877"/>
    <cellStyle name="Bad 1127" xfId="878"/>
    <cellStyle name="Bad 1128" xfId="879"/>
    <cellStyle name="Bad 1129" xfId="880"/>
    <cellStyle name="Bad 113" xfId="881"/>
    <cellStyle name="Bad 1130" xfId="882"/>
    <cellStyle name="Bad 1131" xfId="883"/>
    <cellStyle name="Bad 1132" xfId="884"/>
    <cellStyle name="Bad 1133" xfId="885"/>
    <cellStyle name="Bad 1134" xfId="886"/>
    <cellStyle name="Bad 1135" xfId="887"/>
    <cellStyle name="Bad 1136" xfId="888"/>
    <cellStyle name="Bad 1137" xfId="889"/>
    <cellStyle name="Bad 1138" xfId="890"/>
    <cellStyle name="Bad 1139" xfId="891"/>
    <cellStyle name="Bad 114" xfId="892"/>
    <cellStyle name="Bad 1140" xfId="893"/>
    <cellStyle name="Bad 1141" xfId="894"/>
    <cellStyle name="Bad 1142" xfId="895"/>
    <cellStyle name="Bad 1143" xfId="896"/>
    <cellStyle name="Bad 1144" xfId="897"/>
    <cellStyle name="Bad 1145" xfId="898"/>
    <cellStyle name="Bad 1146" xfId="899"/>
    <cellStyle name="Bad 1147" xfId="900"/>
    <cellStyle name="Bad 1148" xfId="901"/>
    <cellStyle name="Bad 1149" xfId="902"/>
    <cellStyle name="Bad 115" xfId="903"/>
    <cellStyle name="Bad 1150" xfId="904"/>
    <cellStyle name="Bad 1151" xfId="905"/>
    <cellStyle name="Bad 1152" xfId="906"/>
    <cellStyle name="Bad 1153" xfId="907"/>
    <cellStyle name="Bad 1154" xfId="908"/>
    <cellStyle name="Bad 1155" xfId="909"/>
    <cellStyle name="Bad 1156" xfId="910"/>
    <cellStyle name="Bad 1157" xfId="911"/>
    <cellStyle name="Bad 1158" xfId="912"/>
    <cellStyle name="Bad 1159" xfId="913"/>
    <cellStyle name="Bad 116" xfId="914"/>
    <cellStyle name="Bad 1160" xfId="915"/>
    <cellStyle name="Bad 1161" xfId="916"/>
    <cellStyle name="Bad 1162" xfId="917"/>
    <cellStyle name="Bad 1163" xfId="918"/>
    <cellStyle name="Bad 117" xfId="919"/>
    <cellStyle name="Bad 118" xfId="920"/>
    <cellStyle name="Bad 119" xfId="921"/>
    <cellStyle name="Bad 12" xfId="922"/>
    <cellStyle name="Bad 120" xfId="923"/>
    <cellStyle name="Bad 121" xfId="924"/>
    <cellStyle name="Bad 122" xfId="925"/>
    <cellStyle name="Bad 123" xfId="926"/>
    <cellStyle name="Bad 124" xfId="927"/>
    <cellStyle name="Bad 125" xfId="928"/>
    <cellStyle name="Bad 126" xfId="929"/>
    <cellStyle name="Bad 127" xfId="930"/>
    <cellStyle name="Bad 128" xfId="931"/>
    <cellStyle name="Bad 129" xfId="932"/>
    <cellStyle name="Bad 13" xfId="933"/>
    <cellStyle name="Bad 130" xfId="934"/>
    <cellStyle name="Bad 131" xfId="935"/>
    <cellStyle name="Bad 132" xfId="936"/>
    <cellStyle name="Bad 133" xfId="937"/>
    <cellStyle name="Bad 134" xfId="938"/>
    <cellStyle name="Bad 135" xfId="939"/>
    <cellStyle name="Bad 136" xfId="940"/>
    <cellStyle name="Bad 137" xfId="941"/>
    <cellStyle name="Bad 138" xfId="942"/>
    <cellStyle name="Bad 139" xfId="943"/>
    <cellStyle name="Bad 14" xfId="944"/>
    <cellStyle name="Bad 140" xfId="945"/>
    <cellStyle name="Bad 141" xfId="946"/>
    <cellStyle name="Bad 142" xfId="947"/>
    <cellStyle name="Bad 143" xfId="948"/>
    <cellStyle name="Bad 144" xfId="949"/>
    <cellStyle name="Bad 145" xfId="950"/>
    <cellStyle name="Bad 146" xfId="951"/>
    <cellStyle name="Bad 147" xfId="952"/>
    <cellStyle name="Bad 148" xfId="953"/>
    <cellStyle name="Bad 149" xfId="954"/>
    <cellStyle name="Bad 15" xfId="955"/>
    <cellStyle name="Bad 150" xfId="956"/>
    <cellStyle name="Bad 151" xfId="957"/>
    <cellStyle name="Bad 152" xfId="958"/>
    <cellStyle name="Bad 153" xfId="959"/>
    <cellStyle name="Bad 154" xfId="960"/>
    <cellStyle name="Bad 155" xfId="961"/>
    <cellStyle name="Bad 156" xfId="962"/>
    <cellStyle name="Bad 157" xfId="963"/>
    <cellStyle name="Bad 158" xfId="964"/>
    <cellStyle name="Bad 159" xfId="965"/>
    <cellStyle name="Bad 16" xfId="966"/>
    <cellStyle name="Bad 160" xfId="967"/>
    <cellStyle name="Bad 161" xfId="968"/>
    <cellStyle name="Bad 162" xfId="969"/>
    <cellStyle name="Bad 163" xfId="970"/>
    <cellStyle name="Bad 164" xfId="971"/>
    <cellStyle name="Bad 165" xfId="972"/>
    <cellStyle name="Bad 166" xfId="973"/>
    <cellStyle name="Bad 167" xfId="974"/>
    <cellStyle name="Bad 168" xfId="975"/>
    <cellStyle name="Bad 169" xfId="976"/>
    <cellStyle name="Bad 17" xfId="977"/>
    <cellStyle name="Bad 170" xfId="978"/>
    <cellStyle name="Bad 171" xfId="979"/>
    <cellStyle name="Bad 172" xfId="980"/>
    <cellStyle name="Bad 173" xfId="981"/>
    <cellStyle name="Bad 174" xfId="982"/>
    <cellStyle name="Bad 175" xfId="983"/>
    <cellStyle name="Bad 176" xfId="984"/>
    <cellStyle name="Bad 177" xfId="985"/>
    <cellStyle name="Bad 178" xfId="986"/>
    <cellStyle name="Bad 179" xfId="987"/>
    <cellStyle name="Bad 18" xfId="988"/>
    <cellStyle name="Bad 180" xfId="989"/>
    <cellStyle name="Bad 181" xfId="990"/>
    <cellStyle name="Bad 182" xfId="991"/>
    <cellStyle name="Bad 183" xfId="992"/>
    <cellStyle name="Bad 184" xfId="993"/>
    <cellStyle name="Bad 185" xfId="994"/>
    <cellStyle name="Bad 186" xfId="995"/>
    <cellStyle name="Bad 187" xfId="996"/>
    <cellStyle name="Bad 188" xfId="997"/>
    <cellStyle name="Bad 189" xfId="998"/>
    <cellStyle name="Bad 19" xfId="999"/>
    <cellStyle name="Bad 190" xfId="1000"/>
    <cellStyle name="Bad 191" xfId="1001"/>
    <cellStyle name="Bad 192" xfId="1002"/>
    <cellStyle name="Bad 193" xfId="1003"/>
    <cellStyle name="Bad 194" xfId="1004"/>
    <cellStyle name="Bad 195" xfId="1005"/>
    <cellStyle name="Bad 196" xfId="1006"/>
    <cellStyle name="Bad 197" xfId="1007"/>
    <cellStyle name="Bad 198" xfId="1008"/>
    <cellStyle name="Bad 199" xfId="1009"/>
    <cellStyle name="Bad 2" xfId="283"/>
    <cellStyle name="Bad 2 2" xfId="1010"/>
    <cellStyle name="Bad 2 3" xfId="1011"/>
    <cellStyle name="Bad 20" xfId="1012"/>
    <cellStyle name="Bad 200" xfId="1013"/>
    <cellStyle name="Bad 201" xfId="1014"/>
    <cellStyle name="Bad 202" xfId="1015"/>
    <cellStyle name="Bad 203" xfId="1016"/>
    <cellStyle name="Bad 204" xfId="1017"/>
    <cellStyle name="Bad 205" xfId="1018"/>
    <cellStyle name="Bad 206" xfId="1019"/>
    <cellStyle name="Bad 207" xfId="1020"/>
    <cellStyle name="Bad 208" xfId="1021"/>
    <cellStyle name="Bad 209" xfId="1022"/>
    <cellStyle name="Bad 21" xfId="1023"/>
    <cellStyle name="Bad 210" xfId="1024"/>
    <cellStyle name="Bad 211" xfId="1025"/>
    <cellStyle name="Bad 212" xfId="1026"/>
    <cellStyle name="Bad 213" xfId="1027"/>
    <cellStyle name="Bad 214" xfId="1028"/>
    <cellStyle name="Bad 215" xfId="1029"/>
    <cellStyle name="Bad 216" xfId="1030"/>
    <cellStyle name="Bad 217" xfId="1031"/>
    <cellStyle name="Bad 218" xfId="1032"/>
    <cellStyle name="Bad 219" xfId="1033"/>
    <cellStyle name="Bad 22" xfId="1034"/>
    <cellStyle name="Bad 220" xfId="1035"/>
    <cellStyle name="Bad 221" xfId="1036"/>
    <cellStyle name="Bad 222" xfId="1037"/>
    <cellStyle name="Bad 223" xfId="1038"/>
    <cellStyle name="Bad 224" xfId="1039"/>
    <cellStyle name="Bad 225" xfId="1040"/>
    <cellStyle name="Bad 226" xfId="1041"/>
    <cellStyle name="Bad 227" xfId="1042"/>
    <cellStyle name="Bad 228" xfId="1043"/>
    <cellStyle name="Bad 229" xfId="1044"/>
    <cellStyle name="Bad 23" xfId="1045"/>
    <cellStyle name="Bad 230" xfId="1046"/>
    <cellStyle name="Bad 231" xfId="1047"/>
    <cellStyle name="Bad 232" xfId="1048"/>
    <cellStyle name="Bad 233" xfId="1049"/>
    <cellStyle name="Bad 234" xfId="1050"/>
    <cellStyle name="Bad 235" xfId="1051"/>
    <cellStyle name="Bad 236" xfId="1052"/>
    <cellStyle name="Bad 237" xfId="1053"/>
    <cellStyle name="Bad 238" xfId="1054"/>
    <cellStyle name="Bad 239" xfId="1055"/>
    <cellStyle name="Bad 24" xfId="1056"/>
    <cellStyle name="Bad 240" xfId="1057"/>
    <cellStyle name="Bad 241" xfId="1058"/>
    <cellStyle name="Bad 242" xfId="1059"/>
    <cellStyle name="Bad 243" xfId="1060"/>
    <cellStyle name="Bad 244" xfId="1061"/>
    <cellStyle name="Bad 245" xfId="1062"/>
    <cellStyle name="Bad 246" xfId="1063"/>
    <cellStyle name="Bad 247" xfId="1064"/>
    <cellStyle name="Bad 248" xfId="1065"/>
    <cellStyle name="Bad 249" xfId="1066"/>
    <cellStyle name="Bad 25" xfId="1067"/>
    <cellStyle name="Bad 250" xfId="1068"/>
    <cellStyle name="Bad 251" xfId="1069"/>
    <cellStyle name="Bad 252" xfId="1070"/>
    <cellStyle name="Bad 253" xfId="1071"/>
    <cellStyle name="Bad 254" xfId="1072"/>
    <cellStyle name="Bad 255" xfId="1073"/>
    <cellStyle name="Bad 256" xfId="1074"/>
    <cellStyle name="Bad 257" xfId="1075"/>
    <cellStyle name="Bad 258" xfId="1076"/>
    <cellStyle name="Bad 259" xfId="1077"/>
    <cellStyle name="Bad 26" xfId="1078"/>
    <cellStyle name="Bad 260" xfId="1079"/>
    <cellStyle name="Bad 261" xfId="1080"/>
    <cellStyle name="Bad 262" xfId="1081"/>
    <cellStyle name="Bad 263" xfId="1082"/>
    <cellStyle name="Bad 264" xfId="1083"/>
    <cellStyle name="Bad 265" xfId="1084"/>
    <cellStyle name="Bad 266" xfId="1085"/>
    <cellStyle name="Bad 267" xfId="1086"/>
    <cellStyle name="Bad 268" xfId="1087"/>
    <cellStyle name="Bad 269" xfId="1088"/>
    <cellStyle name="Bad 27" xfId="1089"/>
    <cellStyle name="Bad 270" xfId="1090"/>
    <cellStyle name="Bad 271" xfId="1091"/>
    <cellStyle name="Bad 272" xfId="1092"/>
    <cellStyle name="Bad 273" xfId="1093"/>
    <cellStyle name="Bad 274" xfId="1094"/>
    <cellStyle name="Bad 275" xfId="1095"/>
    <cellStyle name="Bad 276" xfId="1096"/>
    <cellStyle name="Bad 277" xfId="1097"/>
    <cellStyle name="Bad 278" xfId="1098"/>
    <cellStyle name="Bad 279" xfId="1099"/>
    <cellStyle name="Bad 28" xfId="1100"/>
    <cellStyle name="Bad 280" xfId="1101"/>
    <cellStyle name="Bad 281" xfId="1102"/>
    <cellStyle name="Bad 282" xfId="1103"/>
    <cellStyle name="Bad 283" xfId="1104"/>
    <cellStyle name="Bad 284" xfId="1105"/>
    <cellStyle name="Bad 285" xfId="1106"/>
    <cellStyle name="Bad 286" xfId="1107"/>
    <cellStyle name="Bad 287" xfId="1108"/>
    <cellStyle name="Bad 288" xfId="1109"/>
    <cellStyle name="Bad 289" xfId="1110"/>
    <cellStyle name="Bad 29" xfId="1111"/>
    <cellStyle name="Bad 290" xfId="1112"/>
    <cellStyle name="Bad 291" xfId="1113"/>
    <cellStyle name="Bad 292" xfId="1114"/>
    <cellStyle name="Bad 293" xfId="1115"/>
    <cellStyle name="Bad 294" xfId="1116"/>
    <cellStyle name="Bad 295" xfId="1117"/>
    <cellStyle name="Bad 296" xfId="1118"/>
    <cellStyle name="Bad 297" xfId="1119"/>
    <cellStyle name="Bad 298" xfId="1120"/>
    <cellStyle name="Bad 299" xfId="1121"/>
    <cellStyle name="Bad 3" xfId="284"/>
    <cellStyle name="Bad 30" xfId="1122"/>
    <cellStyle name="Bad 300" xfId="1123"/>
    <cellStyle name="Bad 301" xfId="1124"/>
    <cellStyle name="Bad 302" xfId="1125"/>
    <cellStyle name="Bad 303" xfId="1126"/>
    <cellStyle name="Bad 304" xfId="1127"/>
    <cellStyle name="Bad 305" xfId="1128"/>
    <cellStyle name="Bad 306" xfId="1129"/>
    <cellStyle name="Bad 307" xfId="1130"/>
    <cellStyle name="Bad 308" xfId="1131"/>
    <cellStyle name="Bad 309" xfId="1132"/>
    <cellStyle name="Bad 31" xfId="1133"/>
    <cellStyle name="Bad 310" xfId="1134"/>
    <cellStyle name="Bad 311" xfId="1135"/>
    <cellStyle name="Bad 312" xfId="1136"/>
    <cellStyle name="Bad 313" xfId="1137"/>
    <cellStyle name="Bad 314" xfId="1138"/>
    <cellStyle name="Bad 315" xfId="1139"/>
    <cellStyle name="Bad 316" xfId="1140"/>
    <cellStyle name="Bad 317" xfId="1141"/>
    <cellStyle name="Bad 318" xfId="1142"/>
    <cellStyle name="Bad 319" xfId="1143"/>
    <cellStyle name="Bad 32" xfId="1144"/>
    <cellStyle name="Bad 320" xfId="1145"/>
    <cellStyle name="Bad 321" xfId="1146"/>
    <cellStyle name="Bad 322" xfId="1147"/>
    <cellStyle name="Bad 323" xfId="1148"/>
    <cellStyle name="Bad 324" xfId="1149"/>
    <cellStyle name="Bad 325" xfId="1150"/>
    <cellStyle name="Bad 326" xfId="1151"/>
    <cellStyle name="Bad 327" xfId="1152"/>
    <cellStyle name="Bad 328" xfId="1153"/>
    <cellStyle name="Bad 329" xfId="1154"/>
    <cellStyle name="Bad 33" xfId="1155"/>
    <cellStyle name="Bad 330" xfId="1156"/>
    <cellStyle name="Bad 331" xfId="1157"/>
    <cellStyle name="Bad 332" xfId="1158"/>
    <cellStyle name="Bad 333" xfId="1159"/>
    <cellStyle name="Bad 334" xfId="1160"/>
    <cellStyle name="Bad 335" xfId="1161"/>
    <cellStyle name="Bad 336" xfId="1162"/>
    <cellStyle name="Bad 337" xfId="1163"/>
    <cellStyle name="Bad 338" xfId="1164"/>
    <cellStyle name="Bad 339" xfId="1165"/>
    <cellStyle name="Bad 34" xfId="1166"/>
    <cellStyle name="Bad 340" xfId="1167"/>
    <cellStyle name="Bad 341" xfId="1168"/>
    <cellStyle name="Bad 342" xfId="1169"/>
    <cellStyle name="Bad 343" xfId="1170"/>
    <cellStyle name="Bad 344" xfId="1171"/>
    <cellStyle name="Bad 345" xfId="1172"/>
    <cellStyle name="Bad 346" xfId="1173"/>
    <cellStyle name="Bad 347" xfId="1174"/>
    <cellStyle name="Bad 348" xfId="1175"/>
    <cellStyle name="Bad 349" xfId="1176"/>
    <cellStyle name="Bad 35" xfId="1177"/>
    <cellStyle name="Bad 350" xfId="1178"/>
    <cellStyle name="Bad 351" xfId="1179"/>
    <cellStyle name="Bad 352" xfId="1180"/>
    <cellStyle name="Bad 353" xfId="1181"/>
    <cellStyle name="Bad 354" xfId="1182"/>
    <cellStyle name="Bad 355" xfId="1183"/>
    <cellStyle name="Bad 356" xfId="1184"/>
    <cellStyle name="Bad 357" xfId="1185"/>
    <cellStyle name="Bad 358" xfId="1186"/>
    <cellStyle name="Bad 359" xfId="1187"/>
    <cellStyle name="Bad 36" xfId="1188"/>
    <cellStyle name="Bad 360" xfId="1189"/>
    <cellStyle name="Bad 361" xfId="1190"/>
    <cellStyle name="Bad 362" xfId="1191"/>
    <cellStyle name="Bad 363" xfId="1192"/>
    <cellStyle name="Bad 364" xfId="1193"/>
    <cellStyle name="Bad 365" xfId="1194"/>
    <cellStyle name="Bad 366" xfId="1195"/>
    <cellStyle name="Bad 367" xfId="1196"/>
    <cellStyle name="Bad 368" xfId="1197"/>
    <cellStyle name="Bad 369" xfId="1198"/>
    <cellStyle name="Bad 37" xfId="1199"/>
    <cellStyle name="Bad 370" xfId="1200"/>
    <cellStyle name="Bad 371" xfId="1201"/>
    <cellStyle name="Bad 372" xfId="1202"/>
    <cellStyle name="Bad 373" xfId="1203"/>
    <cellStyle name="Bad 374" xfId="1204"/>
    <cellStyle name="Bad 375" xfId="1205"/>
    <cellStyle name="Bad 376" xfId="1206"/>
    <cellStyle name="Bad 377" xfId="1207"/>
    <cellStyle name="Bad 378" xfId="1208"/>
    <cellStyle name="Bad 379" xfId="1209"/>
    <cellStyle name="Bad 38" xfId="1210"/>
    <cellStyle name="Bad 380" xfId="1211"/>
    <cellStyle name="Bad 381" xfId="1212"/>
    <cellStyle name="Bad 382" xfId="1213"/>
    <cellStyle name="Bad 383" xfId="1214"/>
    <cellStyle name="Bad 384" xfId="1215"/>
    <cellStyle name="Bad 385" xfId="1216"/>
    <cellStyle name="Bad 386" xfId="1217"/>
    <cellStyle name="Bad 387" xfId="1218"/>
    <cellStyle name="Bad 388" xfId="1219"/>
    <cellStyle name="Bad 389" xfId="1220"/>
    <cellStyle name="Bad 39" xfId="1221"/>
    <cellStyle name="Bad 390" xfId="1222"/>
    <cellStyle name="Bad 391" xfId="1223"/>
    <cellStyle name="Bad 392" xfId="1224"/>
    <cellStyle name="Bad 393" xfId="1225"/>
    <cellStyle name="Bad 394" xfId="1226"/>
    <cellStyle name="Bad 395" xfId="1227"/>
    <cellStyle name="Bad 396" xfId="1228"/>
    <cellStyle name="Bad 397" xfId="1229"/>
    <cellStyle name="Bad 398" xfId="1230"/>
    <cellStyle name="Bad 399" xfId="1231"/>
    <cellStyle name="Bad 4" xfId="285"/>
    <cellStyle name="Bad 40" xfId="1232"/>
    <cellStyle name="Bad 400" xfId="1233"/>
    <cellStyle name="Bad 401" xfId="1234"/>
    <cellStyle name="Bad 402" xfId="1235"/>
    <cellStyle name="Bad 403" xfId="1236"/>
    <cellStyle name="Bad 404" xfId="1237"/>
    <cellStyle name="Bad 405" xfId="1238"/>
    <cellStyle name="Bad 406" xfId="1239"/>
    <cellStyle name="Bad 407" xfId="1240"/>
    <cellStyle name="Bad 408" xfId="1241"/>
    <cellStyle name="Bad 409" xfId="1242"/>
    <cellStyle name="Bad 41" xfId="1243"/>
    <cellStyle name="Bad 410" xfId="1244"/>
    <cellStyle name="Bad 411" xfId="1245"/>
    <cellStyle name="Bad 412" xfId="1246"/>
    <cellStyle name="Bad 413" xfId="1247"/>
    <cellStyle name="Bad 414" xfId="1248"/>
    <cellStyle name="Bad 415" xfId="1249"/>
    <cellStyle name="Bad 416" xfId="1250"/>
    <cellStyle name="Bad 417" xfId="1251"/>
    <cellStyle name="Bad 418" xfId="1252"/>
    <cellStyle name="Bad 419" xfId="1253"/>
    <cellStyle name="Bad 42" xfId="1254"/>
    <cellStyle name="Bad 420" xfId="1255"/>
    <cellStyle name="Bad 421" xfId="1256"/>
    <cellStyle name="Bad 422" xfId="1257"/>
    <cellStyle name="Bad 423" xfId="1258"/>
    <cellStyle name="Bad 424" xfId="1259"/>
    <cellStyle name="Bad 425" xfId="1260"/>
    <cellStyle name="Bad 426" xfId="1261"/>
    <cellStyle name="Bad 427" xfId="1262"/>
    <cellStyle name="Bad 428" xfId="1263"/>
    <cellStyle name="Bad 429" xfId="1264"/>
    <cellStyle name="Bad 43" xfId="1265"/>
    <cellStyle name="Bad 430" xfId="1266"/>
    <cellStyle name="Bad 431" xfId="1267"/>
    <cellStyle name="Bad 432" xfId="1268"/>
    <cellStyle name="Bad 433" xfId="1269"/>
    <cellStyle name="Bad 434" xfId="1270"/>
    <cellStyle name="Bad 435" xfId="1271"/>
    <cellStyle name="Bad 436" xfId="1272"/>
    <cellStyle name="Bad 437" xfId="1273"/>
    <cellStyle name="Bad 438" xfId="1274"/>
    <cellStyle name="Bad 439" xfId="1275"/>
    <cellStyle name="Bad 44" xfId="1276"/>
    <cellStyle name="Bad 440" xfId="1277"/>
    <cellStyle name="Bad 441" xfId="1278"/>
    <cellStyle name="Bad 442" xfId="1279"/>
    <cellStyle name="Bad 443" xfId="1280"/>
    <cellStyle name="Bad 444" xfId="1281"/>
    <cellStyle name="Bad 445" xfId="1282"/>
    <cellStyle name="Bad 446" xfId="1283"/>
    <cellStyle name="Bad 447" xfId="1284"/>
    <cellStyle name="Bad 448" xfId="1285"/>
    <cellStyle name="Bad 449" xfId="1286"/>
    <cellStyle name="Bad 45" xfId="1287"/>
    <cellStyle name="Bad 450" xfId="1288"/>
    <cellStyle name="Bad 451" xfId="1289"/>
    <cellStyle name="Bad 452" xfId="1290"/>
    <cellStyle name="Bad 453" xfId="1291"/>
    <cellStyle name="Bad 454" xfId="1292"/>
    <cellStyle name="Bad 455" xfId="1293"/>
    <cellStyle name="Bad 456" xfId="1294"/>
    <cellStyle name="Bad 457" xfId="1295"/>
    <cellStyle name="Bad 458" xfId="1296"/>
    <cellStyle name="Bad 459" xfId="1297"/>
    <cellStyle name="Bad 46" xfId="1298"/>
    <cellStyle name="Bad 460" xfId="1299"/>
    <cellStyle name="Bad 461" xfId="1300"/>
    <cellStyle name="Bad 462" xfId="1301"/>
    <cellStyle name="Bad 463" xfId="1302"/>
    <cellStyle name="Bad 464" xfId="1303"/>
    <cellStyle name="Bad 465" xfId="1304"/>
    <cellStyle name="Bad 466" xfId="1305"/>
    <cellStyle name="Bad 467" xfId="1306"/>
    <cellStyle name="Bad 468" xfId="1307"/>
    <cellStyle name="Bad 469" xfId="1308"/>
    <cellStyle name="Bad 47" xfId="1309"/>
    <cellStyle name="Bad 470" xfId="1310"/>
    <cellStyle name="Bad 471" xfId="1311"/>
    <cellStyle name="Bad 472" xfId="1312"/>
    <cellStyle name="Bad 473" xfId="1313"/>
    <cellStyle name="Bad 474" xfId="1314"/>
    <cellStyle name="Bad 475" xfId="1315"/>
    <cellStyle name="Bad 476" xfId="1316"/>
    <cellStyle name="Bad 477" xfId="1317"/>
    <cellStyle name="Bad 478" xfId="1318"/>
    <cellStyle name="Bad 479" xfId="1319"/>
    <cellStyle name="Bad 48" xfId="1320"/>
    <cellStyle name="Bad 480" xfId="1321"/>
    <cellStyle name="Bad 481" xfId="1322"/>
    <cellStyle name="Bad 482" xfId="1323"/>
    <cellStyle name="Bad 483" xfId="1324"/>
    <cellStyle name="Bad 484" xfId="1325"/>
    <cellStyle name="Bad 485" xfId="1326"/>
    <cellStyle name="Bad 486" xfId="1327"/>
    <cellStyle name="Bad 487" xfId="1328"/>
    <cellStyle name="Bad 488" xfId="1329"/>
    <cellStyle name="Bad 489" xfId="1330"/>
    <cellStyle name="Bad 49" xfId="1331"/>
    <cellStyle name="Bad 490" xfId="1332"/>
    <cellStyle name="Bad 491" xfId="1333"/>
    <cellStyle name="Bad 492" xfId="1334"/>
    <cellStyle name="Bad 493" xfId="1335"/>
    <cellStyle name="Bad 494" xfId="1336"/>
    <cellStyle name="Bad 495" xfId="1337"/>
    <cellStyle name="Bad 496" xfId="1338"/>
    <cellStyle name="Bad 497" xfId="1339"/>
    <cellStyle name="Bad 498" xfId="1340"/>
    <cellStyle name="Bad 499" xfId="1341"/>
    <cellStyle name="Bad 5" xfId="286"/>
    <cellStyle name="Bad 50" xfId="1342"/>
    <cellStyle name="Bad 500" xfId="1343"/>
    <cellStyle name="Bad 501" xfId="1344"/>
    <cellStyle name="Bad 502" xfId="1345"/>
    <cellStyle name="Bad 503" xfId="1346"/>
    <cellStyle name="Bad 504" xfId="1347"/>
    <cellStyle name="Bad 505" xfId="1348"/>
    <cellStyle name="Bad 506" xfId="1349"/>
    <cellStyle name="Bad 507" xfId="1350"/>
    <cellStyle name="Bad 508" xfId="1351"/>
    <cellStyle name="Bad 509" xfId="1352"/>
    <cellStyle name="Bad 51" xfId="1353"/>
    <cellStyle name="Bad 510" xfId="1354"/>
    <cellStyle name="Bad 511" xfId="1355"/>
    <cellStyle name="Bad 512" xfId="1356"/>
    <cellStyle name="Bad 513" xfId="1357"/>
    <cellStyle name="Bad 514" xfId="1358"/>
    <cellStyle name="Bad 515" xfId="1359"/>
    <cellStyle name="Bad 516" xfId="1360"/>
    <cellStyle name="Bad 517" xfId="1361"/>
    <cellStyle name="Bad 518" xfId="1362"/>
    <cellStyle name="Bad 519" xfId="1363"/>
    <cellStyle name="Bad 52" xfId="1364"/>
    <cellStyle name="Bad 520" xfId="1365"/>
    <cellStyle name="Bad 521" xfId="1366"/>
    <cellStyle name="Bad 522" xfId="1367"/>
    <cellStyle name="Bad 523" xfId="1368"/>
    <cellStyle name="Bad 524" xfId="1369"/>
    <cellStyle name="Bad 525" xfId="1370"/>
    <cellStyle name="Bad 526" xfId="1371"/>
    <cellStyle name="Bad 527" xfId="1372"/>
    <cellStyle name="Bad 528" xfId="1373"/>
    <cellStyle name="Bad 529" xfId="1374"/>
    <cellStyle name="Bad 53" xfId="1375"/>
    <cellStyle name="Bad 530" xfId="1376"/>
    <cellStyle name="Bad 531" xfId="1377"/>
    <cellStyle name="Bad 532" xfId="1378"/>
    <cellStyle name="Bad 533" xfId="1379"/>
    <cellStyle name="Bad 534" xfId="1380"/>
    <cellStyle name="Bad 535" xfId="1381"/>
    <cellStyle name="Bad 536" xfId="1382"/>
    <cellStyle name="Bad 537" xfId="1383"/>
    <cellStyle name="Bad 538" xfId="1384"/>
    <cellStyle name="Bad 539" xfId="1385"/>
    <cellStyle name="Bad 54" xfId="1386"/>
    <cellStyle name="Bad 540" xfId="1387"/>
    <cellStyle name="Bad 541" xfId="1388"/>
    <cellStyle name="Bad 542" xfId="1389"/>
    <cellStyle name="Bad 543" xfId="1390"/>
    <cellStyle name="Bad 544" xfId="1391"/>
    <cellStyle name="Bad 545" xfId="1392"/>
    <cellStyle name="Bad 546" xfId="1393"/>
    <cellStyle name="Bad 547" xfId="1394"/>
    <cellStyle name="Bad 548" xfId="1395"/>
    <cellStyle name="Bad 549" xfId="1396"/>
    <cellStyle name="Bad 55" xfId="1397"/>
    <cellStyle name="Bad 550" xfId="1398"/>
    <cellStyle name="Bad 551" xfId="1399"/>
    <cellStyle name="Bad 552" xfId="1400"/>
    <cellStyle name="Bad 553" xfId="1401"/>
    <cellStyle name="Bad 554" xfId="1402"/>
    <cellStyle name="Bad 555" xfId="1403"/>
    <cellStyle name="Bad 556" xfId="1404"/>
    <cellStyle name="Bad 557" xfId="1405"/>
    <cellStyle name="Bad 558" xfId="1406"/>
    <cellStyle name="Bad 559" xfId="1407"/>
    <cellStyle name="Bad 56" xfId="1408"/>
    <cellStyle name="Bad 560" xfId="1409"/>
    <cellStyle name="Bad 561" xfId="1410"/>
    <cellStyle name="Bad 562" xfId="1411"/>
    <cellStyle name="Bad 563" xfId="1412"/>
    <cellStyle name="Bad 564" xfId="1413"/>
    <cellStyle name="Bad 565" xfId="1414"/>
    <cellStyle name="Bad 566" xfId="1415"/>
    <cellStyle name="Bad 567" xfId="1416"/>
    <cellStyle name="Bad 568" xfId="1417"/>
    <cellStyle name="Bad 569" xfId="1418"/>
    <cellStyle name="Bad 57" xfId="1419"/>
    <cellStyle name="Bad 570" xfId="1420"/>
    <cellStyle name="Bad 571" xfId="1421"/>
    <cellStyle name="Bad 572" xfId="1422"/>
    <cellStyle name="Bad 573" xfId="1423"/>
    <cellStyle name="Bad 574" xfId="1424"/>
    <cellStyle name="Bad 575" xfId="1425"/>
    <cellStyle name="Bad 576" xfId="1426"/>
    <cellStyle name="Bad 577" xfId="1427"/>
    <cellStyle name="Bad 578" xfId="1428"/>
    <cellStyle name="Bad 579" xfId="1429"/>
    <cellStyle name="Bad 58" xfId="1430"/>
    <cellStyle name="Bad 580" xfId="1431"/>
    <cellStyle name="Bad 581" xfId="1432"/>
    <cellStyle name="Bad 582" xfId="1433"/>
    <cellStyle name="Bad 583" xfId="1434"/>
    <cellStyle name="Bad 584" xfId="1435"/>
    <cellStyle name="Bad 585" xfId="1436"/>
    <cellStyle name="Bad 586" xfId="1437"/>
    <cellStyle name="Bad 587" xfId="1438"/>
    <cellStyle name="Bad 588" xfId="1439"/>
    <cellStyle name="Bad 589" xfId="1440"/>
    <cellStyle name="Bad 59" xfId="1441"/>
    <cellStyle name="Bad 590" xfId="1442"/>
    <cellStyle name="Bad 591" xfId="1443"/>
    <cellStyle name="Bad 592" xfId="1444"/>
    <cellStyle name="Bad 593" xfId="1445"/>
    <cellStyle name="Bad 594" xfId="1446"/>
    <cellStyle name="Bad 595" xfId="1447"/>
    <cellStyle name="Bad 596" xfId="1448"/>
    <cellStyle name="Bad 597" xfId="1449"/>
    <cellStyle name="Bad 598" xfId="1450"/>
    <cellStyle name="Bad 599" xfId="1451"/>
    <cellStyle name="Bad 6" xfId="287"/>
    <cellStyle name="Bad 60" xfId="1452"/>
    <cellStyle name="Bad 600" xfId="1453"/>
    <cellStyle name="Bad 601" xfId="1454"/>
    <cellStyle name="Bad 602" xfId="1455"/>
    <cellStyle name="Bad 603" xfId="1456"/>
    <cellStyle name="Bad 604" xfId="1457"/>
    <cellStyle name="Bad 605" xfId="1458"/>
    <cellStyle name="Bad 606" xfId="1459"/>
    <cellStyle name="Bad 607" xfId="1460"/>
    <cellStyle name="Bad 608" xfId="1461"/>
    <cellStyle name="Bad 609" xfId="1462"/>
    <cellStyle name="Bad 61" xfId="1463"/>
    <cellStyle name="Bad 610" xfId="1464"/>
    <cellStyle name="Bad 611" xfId="1465"/>
    <cellStyle name="Bad 612" xfId="1466"/>
    <cellStyle name="Bad 613" xfId="1467"/>
    <cellStyle name="Bad 614" xfId="1468"/>
    <cellStyle name="Bad 615" xfId="1469"/>
    <cellStyle name="Bad 616" xfId="1470"/>
    <cellStyle name="Bad 617" xfId="1471"/>
    <cellStyle name="Bad 618" xfId="1472"/>
    <cellStyle name="Bad 619" xfId="1473"/>
    <cellStyle name="Bad 62" xfId="1474"/>
    <cellStyle name="Bad 620" xfId="1475"/>
    <cellStyle name="Bad 621" xfId="1476"/>
    <cellStyle name="Bad 622" xfId="1477"/>
    <cellStyle name="Bad 623" xfId="1478"/>
    <cellStyle name="Bad 624" xfId="1479"/>
    <cellStyle name="Bad 625" xfId="1480"/>
    <cellStyle name="Bad 626" xfId="1481"/>
    <cellStyle name="Bad 627" xfId="1482"/>
    <cellStyle name="Bad 628" xfId="1483"/>
    <cellStyle name="Bad 629" xfId="1484"/>
    <cellStyle name="Bad 63" xfId="1485"/>
    <cellStyle name="Bad 630" xfId="1486"/>
    <cellStyle name="Bad 631" xfId="1487"/>
    <cellStyle name="Bad 632" xfId="1488"/>
    <cellStyle name="Bad 633" xfId="1489"/>
    <cellStyle name="Bad 634" xfId="1490"/>
    <cellStyle name="Bad 635" xfId="1491"/>
    <cellStyle name="Bad 636" xfId="1492"/>
    <cellStyle name="Bad 637" xfId="1493"/>
    <cellStyle name="Bad 638" xfId="1494"/>
    <cellStyle name="Bad 639" xfId="1495"/>
    <cellStyle name="Bad 64" xfId="1496"/>
    <cellStyle name="Bad 640" xfId="1497"/>
    <cellStyle name="Bad 641" xfId="1498"/>
    <cellStyle name="Bad 642" xfId="1499"/>
    <cellStyle name="Bad 643" xfId="1500"/>
    <cellStyle name="Bad 644" xfId="1501"/>
    <cellStyle name="Bad 645" xfId="1502"/>
    <cellStyle name="Bad 646" xfId="1503"/>
    <cellStyle name="Bad 647" xfId="1504"/>
    <cellStyle name="Bad 648" xfId="1505"/>
    <cellStyle name="Bad 649" xfId="1506"/>
    <cellStyle name="Bad 65" xfId="1507"/>
    <cellStyle name="Bad 650" xfId="1508"/>
    <cellStyle name="Bad 651" xfId="1509"/>
    <cellStyle name="Bad 652" xfId="1510"/>
    <cellStyle name="Bad 653" xfId="1511"/>
    <cellStyle name="Bad 654" xfId="1512"/>
    <cellStyle name="Bad 655" xfId="1513"/>
    <cellStyle name="Bad 656" xfId="1514"/>
    <cellStyle name="Bad 657" xfId="1515"/>
    <cellStyle name="Bad 658" xfId="1516"/>
    <cellStyle name="Bad 659" xfId="1517"/>
    <cellStyle name="Bad 66" xfId="1518"/>
    <cellStyle name="Bad 660" xfId="1519"/>
    <cellStyle name="Bad 661" xfId="1520"/>
    <cellStyle name="Bad 662" xfId="1521"/>
    <cellStyle name="Bad 663" xfId="1522"/>
    <cellStyle name="Bad 664" xfId="1523"/>
    <cellStyle name="Bad 665" xfId="1524"/>
    <cellStyle name="Bad 666" xfId="1525"/>
    <cellStyle name="Bad 667" xfId="1526"/>
    <cellStyle name="Bad 668" xfId="1527"/>
    <cellStyle name="Bad 669" xfId="1528"/>
    <cellStyle name="Bad 67" xfId="1529"/>
    <cellStyle name="Bad 670" xfId="1530"/>
    <cellStyle name="Bad 671" xfId="1531"/>
    <cellStyle name="Bad 672" xfId="1532"/>
    <cellStyle name="Bad 673" xfId="1533"/>
    <cellStyle name="Bad 674" xfId="1534"/>
    <cellStyle name="Bad 675" xfId="1535"/>
    <cellStyle name="Bad 676" xfId="1536"/>
    <cellStyle name="Bad 677" xfId="1537"/>
    <cellStyle name="Bad 678" xfId="1538"/>
    <cellStyle name="Bad 679" xfId="1539"/>
    <cellStyle name="Bad 68" xfId="1540"/>
    <cellStyle name="Bad 680" xfId="1541"/>
    <cellStyle name="Bad 681" xfId="1542"/>
    <cellStyle name="Bad 682" xfId="1543"/>
    <cellStyle name="Bad 683" xfId="1544"/>
    <cellStyle name="Bad 684" xfId="1545"/>
    <cellStyle name="Bad 685" xfId="1546"/>
    <cellStyle name="Bad 686" xfId="1547"/>
    <cellStyle name="Bad 687" xfId="1548"/>
    <cellStyle name="Bad 688" xfId="1549"/>
    <cellStyle name="Bad 689" xfId="1550"/>
    <cellStyle name="Bad 69" xfId="1551"/>
    <cellStyle name="Bad 690" xfId="1552"/>
    <cellStyle name="Bad 691" xfId="1553"/>
    <cellStyle name="Bad 692" xfId="1554"/>
    <cellStyle name="Bad 693" xfId="1555"/>
    <cellStyle name="Bad 694" xfId="1556"/>
    <cellStyle name="Bad 695" xfId="1557"/>
    <cellStyle name="Bad 696" xfId="1558"/>
    <cellStyle name="Bad 697" xfId="1559"/>
    <cellStyle name="Bad 698" xfId="1560"/>
    <cellStyle name="Bad 699" xfId="1561"/>
    <cellStyle name="Bad 7" xfId="1562"/>
    <cellStyle name="Bad 70" xfId="1563"/>
    <cellStyle name="Bad 700" xfId="1564"/>
    <cellStyle name="Bad 701" xfId="1565"/>
    <cellStyle name="Bad 702" xfId="1566"/>
    <cellStyle name="Bad 703" xfId="1567"/>
    <cellStyle name="Bad 704" xfId="1568"/>
    <cellStyle name="Bad 705" xfId="1569"/>
    <cellStyle name="Bad 706" xfId="1570"/>
    <cellStyle name="Bad 707" xfId="1571"/>
    <cellStyle name="Bad 708" xfId="1572"/>
    <cellStyle name="Bad 709" xfId="1573"/>
    <cellStyle name="Bad 71" xfId="1574"/>
    <cellStyle name="Bad 710" xfId="1575"/>
    <cellStyle name="Bad 711" xfId="1576"/>
    <cellStyle name="Bad 712" xfId="1577"/>
    <cellStyle name="Bad 713" xfId="1578"/>
    <cellStyle name="Bad 714" xfId="1579"/>
    <cellStyle name="Bad 715" xfId="1580"/>
    <cellStyle name="Bad 716" xfId="1581"/>
    <cellStyle name="Bad 717" xfId="1582"/>
    <cellStyle name="Bad 718" xfId="1583"/>
    <cellStyle name="Bad 719" xfId="1584"/>
    <cellStyle name="Bad 72" xfId="1585"/>
    <cellStyle name="Bad 720" xfId="1586"/>
    <cellStyle name="Bad 721" xfId="1587"/>
    <cellStyle name="Bad 722" xfId="1588"/>
    <cellStyle name="Bad 723" xfId="1589"/>
    <cellStyle name="Bad 724" xfId="1590"/>
    <cellStyle name="Bad 725" xfId="1591"/>
    <cellStyle name="Bad 726" xfId="1592"/>
    <cellStyle name="Bad 727" xfId="1593"/>
    <cellStyle name="Bad 728" xfId="1594"/>
    <cellStyle name="Bad 729" xfId="1595"/>
    <cellStyle name="Bad 73" xfId="1596"/>
    <cellStyle name="Bad 730" xfId="1597"/>
    <cellStyle name="Bad 731" xfId="1598"/>
    <cellStyle name="Bad 732" xfId="1599"/>
    <cellStyle name="Bad 733" xfId="1600"/>
    <cellStyle name="Bad 734" xfId="1601"/>
    <cellStyle name="Bad 735" xfId="1602"/>
    <cellStyle name="Bad 736" xfId="1603"/>
    <cellStyle name="Bad 737" xfId="1604"/>
    <cellStyle name="Bad 738" xfId="1605"/>
    <cellStyle name="Bad 739" xfId="1606"/>
    <cellStyle name="Bad 74" xfId="1607"/>
    <cellStyle name="Bad 740" xfId="1608"/>
    <cellStyle name="Bad 741" xfId="1609"/>
    <cellStyle name="Bad 742" xfId="1610"/>
    <cellStyle name="Bad 743" xfId="1611"/>
    <cellStyle name="Bad 744" xfId="1612"/>
    <cellStyle name="Bad 745" xfId="1613"/>
    <cellStyle name="Bad 746" xfId="1614"/>
    <cellStyle name="Bad 747" xfId="1615"/>
    <cellStyle name="Bad 748" xfId="1616"/>
    <cellStyle name="Bad 749" xfId="1617"/>
    <cellStyle name="Bad 75" xfId="1618"/>
    <cellStyle name="Bad 750" xfId="1619"/>
    <cellStyle name="Bad 751" xfId="1620"/>
    <cellStyle name="Bad 752" xfId="1621"/>
    <cellStyle name="Bad 753" xfId="1622"/>
    <cellStyle name="Bad 754" xfId="1623"/>
    <cellStyle name="Bad 755" xfId="1624"/>
    <cellStyle name="Bad 756" xfId="1625"/>
    <cellStyle name="Bad 757" xfId="1626"/>
    <cellStyle name="Bad 758" xfId="1627"/>
    <cellStyle name="Bad 759" xfId="1628"/>
    <cellStyle name="Bad 76" xfId="1629"/>
    <cellStyle name="Bad 760" xfId="1630"/>
    <cellStyle name="Bad 761" xfId="1631"/>
    <cellStyle name="Bad 762" xfId="1632"/>
    <cellStyle name="Bad 763" xfId="1633"/>
    <cellStyle name="Bad 764" xfId="1634"/>
    <cellStyle name="Bad 765" xfId="1635"/>
    <cellStyle name="Bad 766" xfId="1636"/>
    <cellStyle name="Bad 767" xfId="1637"/>
    <cellStyle name="Bad 768" xfId="1638"/>
    <cellStyle name="Bad 769" xfId="1639"/>
    <cellStyle name="Bad 77" xfId="1640"/>
    <cellStyle name="Bad 770" xfId="1641"/>
    <cellStyle name="Bad 771" xfId="1642"/>
    <cellStyle name="Bad 772" xfId="1643"/>
    <cellStyle name="Bad 773" xfId="1644"/>
    <cellStyle name="Bad 774" xfId="1645"/>
    <cellStyle name="Bad 775" xfId="1646"/>
    <cellStyle name="Bad 776" xfId="1647"/>
    <cellStyle name="Bad 777" xfId="1648"/>
    <cellStyle name="Bad 778" xfId="1649"/>
    <cellStyle name="Bad 779" xfId="1650"/>
    <cellStyle name="Bad 78" xfId="1651"/>
    <cellStyle name="Bad 780" xfId="1652"/>
    <cellStyle name="Bad 781" xfId="1653"/>
    <cellStyle name="Bad 782" xfId="1654"/>
    <cellStyle name="Bad 783" xfId="1655"/>
    <cellStyle name="Bad 784" xfId="1656"/>
    <cellStyle name="Bad 785" xfId="1657"/>
    <cellStyle name="Bad 786" xfId="1658"/>
    <cellStyle name="Bad 787" xfId="1659"/>
    <cellStyle name="Bad 788" xfId="1660"/>
    <cellStyle name="Bad 789" xfId="1661"/>
    <cellStyle name="Bad 79" xfId="1662"/>
    <cellStyle name="Bad 790" xfId="1663"/>
    <cellStyle name="Bad 791" xfId="1664"/>
    <cellStyle name="Bad 792" xfId="1665"/>
    <cellStyle name="Bad 793" xfId="1666"/>
    <cellStyle name="Bad 794" xfId="1667"/>
    <cellStyle name="Bad 795" xfId="1668"/>
    <cellStyle name="Bad 796" xfId="1669"/>
    <cellStyle name="Bad 797" xfId="1670"/>
    <cellStyle name="Bad 798" xfId="1671"/>
    <cellStyle name="Bad 799" xfId="1672"/>
    <cellStyle name="Bad 8" xfId="1673"/>
    <cellStyle name="Bad 80" xfId="1674"/>
    <cellStyle name="Bad 800" xfId="1675"/>
    <cellStyle name="Bad 801" xfId="1676"/>
    <cellStyle name="Bad 802" xfId="1677"/>
    <cellStyle name="Bad 803" xfId="1678"/>
    <cellStyle name="Bad 804" xfId="1679"/>
    <cellStyle name="Bad 805" xfId="1680"/>
    <cellStyle name="Bad 806" xfId="1681"/>
    <cellStyle name="Bad 807" xfId="1682"/>
    <cellStyle name="Bad 808" xfId="1683"/>
    <cellStyle name="Bad 809" xfId="1684"/>
    <cellStyle name="Bad 81" xfId="1685"/>
    <cellStyle name="Bad 810" xfId="1686"/>
    <cellStyle name="Bad 811" xfId="1687"/>
    <cellStyle name="Bad 812" xfId="1688"/>
    <cellStyle name="Bad 813" xfId="1689"/>
    <cellStyle name="Bad 814" xfId="1690"/>
    <cellStyle name="Bad 815" xfId="1691"/>
    <cellStyle name="Bad 816" xfId="1692"/>
    <cellStyle name="Bad 817" xfId="1693"/>
    <cellStyle name="Bad 818" xfId="1694"/>
    <cellStyle name="Bad 819" xfId="1695"/>
    <cellStyle name="Bad 82" xfId="1696"/>
    <cellStyle name="Bad 820" xfId="1697"/>
    <cellStyle name="Bad 821" xfId="1698"/>
    <cellStyle name="Bad 822" xfId="1699"/>
    <cellStyle name="Bad 823" xfId="1700"/>
    <cellStyle name="Bad 824" xfId="1701"/>
    <cellStyle name="Bad 825" xfId="1702"/>
    <cellStyle name="Bad 826" xfId="1703"/>
    <cellStyle name="Bad 827" xfId="1704"/>
    <cellStyle name="Bad 828" xfId="1705"/>
    <cellStyle name="Bad 829" xfId="1706"/>
    <cellStyle name="Bad 83" xfId="1707"/>
    <cellStyle name="Bad 830" xfId="1708"/>
    <cellStyle name="Bad 831" xfId="1709"/>
    <cellStyle name="Bad 832" xfId="1710"/>
    <cellStyle name="Bad 833" xfId="1711"/>
    <cellStyle name="Bad 834" xfId="1712"/>
    <cellStyle name="Bad 835" xfId="1713"/>
    <cellStyle name="Bad 836" xfId="1714"/>
    <cellStyle name="Bad 837" xfId="1715"/>
    <cellStyle name="Bad 838" xfId="1716"/>
    <cellStyle name="Bad 839" xfId="1717"/>
    <cellStyle name="Bad 84" xfId="1718"/>
    <cellStyle name="Bad 840" xfId="1719"/>
    <cellStyle name="Bad 841" xfId="1720"/>
    <cellStyle name="Bad 842" xfId="1721"/>
    <cellStyle name="Bad 843" xfId="1722"/>
    <cellStyle name="Bad 844" xfId="1723"/>
    <cellStyle name="Bad 845" xfId="1724"/>
    <cellStyle name="Bad 846" xfId="1725"/>
    <cellStyle name="Bad 847" xfId="1726"/>
    <cellStyle name="Bad 848" xfId="1727"/>
    <cellStyle name="Bad 849" xfId="1728"/>
    <cellStyle name="Bad 85" xfId="1729"/>
    <cellStyle name="Bad 850" xfId="1730"/>
    <cellStyle name="Bad 851" xfId="1731"/>
    <cellStyle name="Bad 852" xfId="1732"/>
    <cellStyle name="Bad 853" xfId="1733"/>
    <cellStyle name="Bad 854" xfId="1734"/>
    <cellStyle name="Bad 855" xfId="1735"/>
    <cellStyle name="Bad 856" xfId="1736"/>
    <cellStyle name="Bad 857" xfId="1737"/>
    <cellStyle name="Bad 858" xfId="1738"/>
    <cellStyle name="Bad 859" xfId="1739"/>
    <cellStyle name="Bad 86" xfId="1740"/>
    <cellStyle name="Bad 860" xfId="1741"/>
    <cellStyle name="Bad 861" xfId="1742"/>
    <cellStyle name="Bad 862" xfId="1743"/>
    <cellStyle name="Bad 863" xfId="1744"/>
    <cellStyle name="Bad 864" xfId="1745"/>
    <cellStyle name="Bad 865" xfId="1746"/>
    <cellStyle name="Bad 866" xfId="1747"/>
    <cellStyle name="Bad 867" xfId="1748"/>
    <cellStyle name="Bad 868" xfId="1749"/>
    <cellStyle name="Bad 869" xfId="1750"/>
    <cellStyle name="Bad 87" xfId="1751"/>
    <cellStyle name="Bad 870" xfId="1752"/>
    <cellStyle name="Bad 871" xfId="1753"/>
    <cellStyle name="Bad 872" xfId="1754"/>
    <cellStyle name="Bad 873" xfId="1755"/>
    <cellStyle name="Bad 874" xfId="1756"/>
    <cellStyle name="Bad 875" xfId="1757"/>
    <cellStyle name="Bad 876" xfId="1758"/>
    <cellStyle name="Bad 877" xfId="1759"/>
    <cellStyle name="Bad 878" xfId="1760"/>
    <cellStyle name="Bad 879" xfId="1761"/>
    <cellStyle name="Bad 88" xfId="1762"/>
    <cellStyle name="Bad 880" xfId="1763"/>
    <cellStyle name="Bad 881" xfId="1764"/>
    <cellStyle name="Bad 882" xfId="1765"/>
    <cellStyle name="Bad 883" xfId="1766"/>
    <cellStyle name="Bad 884" xfId="1767"/>
    <cellStyle name="Bad 885" xfId="1768"/>
    <cellStyle name="Bad 886" xfId="1769"/>
    <cellStyle name="Bad 887" xfId="1770"/>
    <cellStyle name="Bad 888" xfId="1771"/>
    <cellStyle name="Bad 889" xfId="1772"/>
    <cellStyle name="Bad 89" xfId="1773"/>
    <cellStyle name="Bad 890" xfId="1774"/>
    <cellStyle name="Bad 891" xfId="1775"/>
    <cellStyle name="Bad 892" xfId="1776"/>
    <cellStyle name="Bad 893" xfId="1777"/>
    <cellStyle name="Bad 894" xfId="1778"/>
    <cellStyle name="Bad 895" xfId="1779"/>
    <cellStyle name="Bad 896" xfId="1780"/>
    <cellStyle name="Bad 897" xfId="1781"/>
    <cellStyle name="Bad 898" xfId="1782"/>
    <cellStyle name="Bad 899" xfId="1783"/>
    <cellStyle name="Bad 9" xfId="1784"/>
    <cellStyle name="Bad 90" xfId="1785"/>
    <cellStyle name="Bad 900" xfId="1786"/>
    <cellStyle name="Bad 901" xfId="1787"/>
    <cellStyle name="Bad 902" xfId="1788"/>
    <cellStyle name="Bad 903" xfId="1789"/>
    <cellStyle name="Bad 904" xfId="1790"/>
    <cellStyle name="Bad 905" xfId="1791"/>
    <cellStyle name="Bad 906" xfId="1792"/>
    <cellStyle name="Bad 907" xfId="1793"/>
    <cellStyle name="Bad 908" xfId="1794"/>
    <cellStyle name="Bad 909" xfId="1795"/>
    <cellStyle name="Bad 91" xfId="1796"/>
    <cellStyle name="Bad 910" xfId="1797"/>
    <cellStyle name="Bad 911" xfId="1798"/>
    <cellStyle name="Bad 912" xfId="1799"/>
    <cellStyle name="Bad 913" xfId="1800"/>
    <cellStyle name="Bad 914" xfId="1801"/>
    <cellStyle name="Bad 915" xfId="1802"/>
    <cellStyle name="Bad 916" xfId="1803"/>
    <cellStyle name="Bad 917" xfId="1804"/>
    <cellStyle name="Bad 918" xfId="1805"/>
    <cellStyle name="Bad 919" xfId="1806"/>
    <cellStyle name="Bad 92" xfId="1807"/>
    <cellStyle name="Bad 920" xfId="1808"/>
    <cellStyle name="Bad 921" xfId="1809"/>
    <cellStyle name="Bad 922" xfId="1810"/>
    <cellStyle name="Bad 923" xfId="1811"/>
    <cellStyle name="Bad 924" xfId="1812"/>
    <cellStyle name="Bad 925" xfId="1813"/>
    <cellStyle name="Bad 926" xfId="1814"/>
    <cellStyle name="Bad 927" xfId="1815"/>
    <cellStyle name="Bad 928" xfId="1816"/>
    <cellStyle name="Bad 929" xfId="1817"/>
    <cellStyle name="Bad 93" xfId="1818"/>
    <cellStyle name="Bad 930" xfId="1819"/>
    <cellStyle name="Bad 931" xfId="1820"/>
    <cellStyle name="Bad 932" xfId="1821"/>
    <cellStyle name="Bad 933" xfId="1822"/>
    <cellStyle name="Bad 934" xfId="1823"/>
    <cellStyle name="Bad 935" xfId="1824"/>
    <cellStyle name="Bad 936" xfId="1825"/>
    <cellStyle name="Bad 937" xfId="1826"/>
    <cellStyle name="Bad 938" xfId="1827"/>
    <cellStyle name="Bad 939" xfId="1828"/>
    <cellStyle name="Bad 94" xfId="1829"/>
    <cellStyle name="Bad 940" xfId="1830"/>
    <cellStyle name="Bad 941" xfId="1831"/>
    <cellStyle name="Bad 942" xfId="1832"/>
    <cellStyle name="Bad 943" xfId="1833"/>
    <cellStyle name="Bad 944" xfId="1834"/>
    <cellStyle name="Bad 945" xfId="1835"/>
    <cellStyle name="Bad 946" xfId="1836"/>
    <cellStyle name="Bad 947" xfId="1837"/>
    <cellStyle name="Bad 948" xfId="1838"/>
    <cellStyle name="Bad 949" xfId="1839"/>
    <cellStyle name="Bad 95" xfId="1840"/>
    <cellStyle name="Bad 950" xfId="1841"/>
    <cellStyle name="Bad 951" xfId="1842"/>
    <cellStyle name="Bad 952" xfId="1843"/>
    <cellStyle name="Bad 953" xfId="1844"/>
    <cellStyle name="Bad 954" xfId="1845"/>
    <cellStyle name="Bad 955" xfId="1846"/>
    <cellStyle name="Bad 956" xfId="1847"/>
    <cellStyle name="Bad 957" xfId="1848"/>
    <cellStyle name="Bad 958" xfId="1849"/>
    <cellStyle name="Bad 959" xfId="1850"/>
    <cellStyle name="Bad 96" xfId="1851"/>
    <cellStyle name="Bad 960" xfId="1852"/>
    <cellStyle name="Bad 961" xfId="1853"/>
    <cellStyle name="Bad 962" xfId="1854"/>
    <cellStyle name="Bad 963" xfId="1855"/>
    <cellStyle name="Bad 964" xfId="1856"/>
    <cellStyle name="Bad 965" xfId="1857"/>
    <cellStyle name="Bad 966" xfId="1858"/>
    <cellStyle name="Bad 967" xfId="1859"/>
    <cellStyle name="Bad 968" xfId="1860"/>
    <cellStyle name="Bad 969" xfId="1861"/>
    <cellStyle name="Bad 97" xfId="1862"/>
    <cellStyle name="Bad 970" xfId="1863"/>
    <cellStyle name="Bad 971" xfId="1864"/>
    <cellStyle name="Bad 972" xfId="1865"/>
    <cellStyle name="Bad 973" xfId="1866"/>
    <cellStyle name="Bad 974" xfId="1867"/>
    <cellStyle name="Bad 975" xfId="1868"/>
    <cellStyle name="Bad 976" xfId="1869"/>
    <cellStyle name="Bad 977" xfId="1870"/>
    <cellStyle name="Bad 978" xfId="1871"/>
    <cellStyle name="Bad 979" xfId="1872"/>
    <cellStyle name="Bad 98" xfId="1873"/>
    <cellStyle name="Bad 980" xfId="1874"/>
    <cellStyle name="Bad 981" xfId="1875"/>
    <cellStyle name="Bad 982" xfId="1876"/>
    <cellStyle name="Bad 983" xfId="1877"/>
    <cellStyle name="Bad 984" xfId="1878"/>
    <cellStyle name="Bad 985" xfId="1879"/>
    <cellStyle name="Bad 986" xfId="1880"/>
    <cellStyle name="Bad 987" xfId="1881"/>
    <cellStyle name="Bad 988" xfId="1882"/>
    <cellStyle name="Bad 989" xfId="1883"/>
    <cellStyle name="Bad 99" xfId="1884"/>
    <cellStyle name="Bad 990" xfId="1885"/>
    <cellStyle name="Bad 991" xfId="1886"/>
    <cellStyle name="Bad 992" xfId="1887"/>
    <cellStyle name="Bad 993" xfId="1888"/>
    <cellStyle name="Bad 994" xfId="1889"/>
    <cellStyle name="Bad 995" xfId="1890"/>
    <cellStyle name="Bad 996" xfId="1891"/>
    <cellStyle name="Bad 997" xfId="1892"/>
    <cellStyle name="Bad 998" xfId="1893"/>
    <cellStyle name="Bad 999" xfId="1894"/>
    <cellStyle name="Buena" xfId="288"/>
    <cellStyle name="Cabeçalho 1" xfId="289"/>
    <cellStyle name="Cabeçalho 1 2" xfId="290"/>
    <cellStyle name="Cabeçalho 2" xfId="291"/>
    <cellStyle name="Cabeçalho 2 2" xfId="292"/>
    <cellStyle name="Cabeçalho 3" xfId="293"/>
    <cellStyle name="Cabeçalho 3 2" xfId="294"/>
    <cellStyle name="Cabeçalho 4" xfId="295"/>
    <cellStyle name="Cabeçalho 4 2" xfId="296"/>
    <cellStyle name="Calcolo" xfId="297"/>
    <cellStyle name="Calcolo 2" xfId="298"/>
    <cellStyle name="Calcul" xfId="299"/>
    <cellStyle name="Calcul 2" xfId="300"/>
    <cellStyle name="Calculation" xfId="301"/>
    <cellStyle name="Calculation 10" xfId="1895"/>
    <cellStyle name="Calculation 100" xfId="1896"/>
    <cellStyle name="Calculation 1000" xfId="1897"/>
    <cellStyle name="Calculation 1001" xfId="1898"/>
    <cellStyle name="Calculation 1002" xfId="1899"/>
    <cellStyle name="Calculation 1003" xfId="1900"/>
    <cellStyle name="Calculation 1004" xfId="1901"/>
    <cellStyle name="Calculation 1005" xfId="1902"/>
    <cellStyle name="Calculation 1006" xfId="1903"/>
    <cellStyle name="Calculation 1007" xfId="1904"/>
    <cellStyle name="Calculation 1008" xfId="1905"/>
    <cellStyle name="Calculation 1009" xfId="1906"/>
    <cellStyle name="Calculation 101" xfId="1907"/>
    <cellStyle name="Calculation 1010" xfId="1908"/>
    <cellStyle name="Calculation 1011" xfId="1909"/>
    <cellStyle name="Calculation 1012" xfId="1910"/>
    <cellStyle name="Calculation 1013" xfId="1911"/>
    <cellStyle name="Calculation 1014" xfId="1912"/>
    <cellStyle name="Calculation 1015" xfId="1913"/>
    <cellStyle name="Calculation 1016" xfId="1914"/>
    <cellStyle name="Calculation 1017" xfId="1915"/>
    <cellStyle name="Calculation 1018" xfId="1916"/>
    <cellStyle name="Calculation 1019" xfId="1917"/>
    <cellStyle name="Calculation 102" xfId="1918"/>
    <cellStyle name="Calculation 1020" xfId="1919"/>
    <cellStyle name="Calculation 1021" xfId="1920"/>
    <cellStyle name="Calculation 1022" xfId="1921"/>
    <cellStyle name="Calculation 1023" xfId="1922"/>
    <cellStyle name="Calculation 1024" xfId="1923"/>
    <cellStyle name="Calculation 1025" xfId="1924"/>
    <cellStyle name="Calculation 1026" xfId="1925"/>
    <cellStyle name="Calculation 1027" xfId="1926"/>
    <cellStyle name="Calculation 1028" xfId="1927"/>
    <cellStyle name="Calculation 1029" xfId="1928"/>
    <cellStyle name="Calculation 103" xfId="1929"/>
    <cellStyle name="Calculation 1030" xfId="1930"/>
    <cellStyle name="Calculation 1031" xfId="1931"/>
    <cellStyle name="Calculation 1032" xfId="1932"/>
    <cellStyle name="Calculation 1033" xfId="1933"/>
    <cellStyle name="Calculation 1034" xfId="1934"/>
    <cellStyle name="Calculation 1035" xfId="1935"/>
    <cellStyle name="Calculation 1036" xfId="1936"/>
    <cellStyle name="Calculation 1037" xfId="1937"/>
    <cellStyle name="Calculation 1038" xfId="1938"/>
    <cellStyle name="Calculation 1039" xfId="1939"/>
    <cellStyle name="Calculation 104" xfId="1940"/>
    <cellStyle name="Calculation 1040" xfId="1941"/>
    <cellStyle name="Calculation 1041" xfId="1942"/>
    <cellStyle name="Calculation 1042" xfId="1943"/>
    <cellStyle name="Calculation 1043" xfId="1944"/>
    <cellStyle name="Calculation 1044" xfId="1945"/>
    <cellStyle name="Calculation 1045" xfId="1946"/>
    <cellStyle name="Calculation 1046" xfId="1947"/>
    <cellStyle name="Calculation 1047" xfId="1948"/>
    <cellStyle name="Calculation 1048" xfId="1949"/>
    <cellStyle name="Calculation 1049" xfId="1950"/>
    <cellStyle name="Calculation 105" xfId="1951"/>
    <cellStyle name="Calculation 1050" xfId="1952"/>
    <cellStyle name="Calculation 1051" xfId="1953"/>
    <cellStyle name="Calculation 1052" xfId="1954"/>
    <cellStyle name="Calculation 1053" xfId="1955"/>
    <cellStyle name="Calculation 1054" xfId="1956"/>
    <cellStyle name="Calculation 1055" xfId="1957"/>
    <cellStyle name="Calculation 1056" xfId="1958"/>
    <cellStyle name="Calculation 1057" xfId="1959"/>
    <cellStyle name="Calculation 1058" xfId="1960"/>
    <cellStyle name="Calculation 1059" xfId="1961"/>
    <cellStyle name="Calculation 106" xfId="1962"/>
    <cellStyle name="Calculation 1060" xfId="1963"/>
    <cellStyle name="Calculation 1061" xfId="1964"/>
    <cellStyle name="Calculation 1062" xfId="1965"/>
    <cellStyle name="Calculation 1063" xfId="1966"/>
    <cellStyle name="Calculation 1064" xfId="1967"/>
    <cellStyle name="Calculation 1065" xfId="1968"/>
    <cellStyle name="Calculation 1066" xfId="1969"/>
    <cellStyle name="Calculation 1067" xfId="1970"/>
    <cellStyle name="Calculation 1068" xfId="1971"/>
    <cellStyle name="Calculation 1069" xfId="1972"/>
    <cellStyle name="Calculation 107" xfId="1973"/>
    <cellStyle name="Calculation 1070" xfId="1974"/>
    <cellStyle name="Calculation 1071" xfId="1975"/>
    <cellStyle name="Calculation 1072" xfId="1976"/>
    <cellStyle name="Calculation 1073" xfId="1977"/>
    <cellStyle name="Calculation 1074" xfId="1978"/>
    <cellStyle name="Calculation 1075" xfId="1979"/>
    <cellStyle name="Calculation 1076" xfId="1980"/>
    <cellStyle name="Calculation 1077" xfId="1981"/>
    <cellStyle name="Calculation 1078" xfId="1982"/>
    <cellStyle name="Calculation 1079" xfId="1983"/>
    <cellStyle name="Calculation 108" xfId="1984"/>
    <cellStyle name="Calculation 1080" xfId="1985"/>
    <cellStyle name="Calculation 1081" xfId="1986"/>
    <cellStyle name="Calculation 1082" xfId="1987"/>
    <cellStyle name="Calculation 1083" xfId="1988"/>
    <cellStyle name="Calculation 1084" xfId="1989"/>
    <cellStyle name="Calculation 1085" xfId="1990"/>
    <cellStyle name="Calculation 1086" xfId="1991"/>
    <cellStyle name="Calculation 1087" xfId="1992"/>
    <cellStyle name="Calculation 1088" xfId="1993"/>
    <cellStyle name="Calculation 1089" xfId="1994"/>
    <cellStyle name="Calculation 109" xfId="1995"/>
    <cellStyle name="Calculation 1090" xfId="1996"/>
    <cellStyle name="Calculation 1091" xfId="1997"/>
    <cellStyle name="Calculation 1092" xfId="1998"/>
    <cellStyle name="Calculation 1093" xfId="1999"/>
    <cellStyle name="Calculation 1094" xfId="2000"/>
    <cellStyle name="Calculation 1095" xfId="2001"/>
    <cellStyle name="Calculation 1096" xfId="2002"/>
    <cellStyle name="Calculation 1097" xfId="2003"/>
    <cellStyle name="Calculation 1098" xfId="2004"/>
    <cellStyle name="Calculation 1099" xfId="2005"/>
    <cellStyle name="Calculation 11" xfId="2006"/>
    <cellStyle name="Calculation 110" xfId="2007"/>
    <cellStyle name="Calculation 1100" xfId="2008"/>
    <cellStyle name="Calculation 1101" xfId="2009"/>
    <cellStyle name="Calculation 1102" xfId="2010"/>
    <cellStyle name="Calculation 1103" xfId="2011"/>
    <cellStyle name="Calculation 1104" xfId="2012"/>
    <cellStyle name="Calculation 1105" xfId="2013"/>
    <cellStyle name="Calculation 1106" xfId="2014"/>
    <cellStyle name="Calculation 1107" xfId="2015"/>
    <cellStyle name="Calculation 1108" xfId="2016"/>
    <cellStyle name="Calculation 1109" xfId="2017"/>
    <cellStyle name="Calculation 111" xfId="2018"/>
    <cellStyle name="Calculation 1110" xfId="2019"/>
    <cellStyle name="Calculation 1111" xfId="2020"/>
    <cellStyle name="Calculation 1112" xfId="2021"/>
    <cellStyle name="Calculation 1113" xfId="2022"/>
    <cellStyle name="Calculation 1114" xfId="2023"/>
    <cellStyle name="Calculation 1115" xfId="2024"/>
    <cellStyle name="Calculation 1116" xfId="2025"/>
    <cellStyle name="Calculation 1117" xfId="2026"/>
    <cellStyle name="Calculation 1118" xfId="2027"/>
    <cellStyle name="Calculation 1119" xfId="2028"/>
    <cellStyle name="Calculation 112" xfId="2029"/>
    <cellStyle name="Calculation 1120" xfId="2030"/>
    <cellStyle name="Calculation 1121" xfId="2031"/>
    <cellStyle name="Calculation 1122" xfId="2032"/>
    <cellStyle name="Calculation 1123" xfId="2033"/>
    <cellStyle name="Calculation 1124" xfId="2034"/>
    <cellStyle name="Calculation 1125" xfId="2035"/>
    <cellStyle name="Calculation 1126" xfId="2036"/>
    <cellStyle name="Calculation 1127" xfId="2037"/>
    <cellStyle name="Calculation 1128" xfId="2038"/>
    <cellStyle name="Calculation 1129" xfId="2039"/>
    <cellStyle name="Calculation 113" xfId="2040"/>
    <cellStyle name="Calculation 1130" xfId="2041"/>
    <cellStyle name="Calculation 1131" xfId="2042"/>
    <cellStyle name="Calculation 1132" xfId="2043"/>
    <cellStyle name="Calculation 1133" xfId="2044"/>
    <cellStyle name="Calculation 1134" xfId="2045"/>
    <cellStyle name="Calculation 1135" xfId="2046"/>
    <cellStyle name="Calculation 1136" xfId="2047"/>
    <cellStyle name="Calculation 1137" xfId="2048"/>
    <cellStyle name="Calculation 1138" xfId="2049"/>
    <cellStyle name="Calculation 1139" xfId="2050"/>
    <cellStyle name="Calculation 114" xfId="2051"/>
    <cellStyle name="Calculation 1140" xfId="2052"/>
    <cellStyle name="Calculation 1141" xfId="2053"/>
    <cellStyle name="Calculation 1142" xfId="2054"/>
    <cellStyle name="Calculation 1143" xfId="2055"/>
    <cellStyle name="Calculation 1144" xfId="2056"/>
    <cellStyle name="Calculation 1145" xfId="2057"/>
    <cellStyle name="Calculation 1146" xfId="2058"/>
    <cellStyle name="Calculation 1147" xfId="2059"/>
    <cellStyle name="Calculation 1148" xfId="2060"/>
    <cellStyle name="Calculation 1149" xfId="2061"/>
    <cellStyle name="Calculation 115" xfId="2062"/>
    <cellStyle name="Calculation 1150" xfId="2063"/>
    <cellStyle name="Calculation 1151" xfId="2064"/>
    <cellStyle name="Calculation 1152" xfId="2065"/>
    <cellStyle name="Calculation 1153" xfId="2066"/>
    <cellStyle name="Calculation 1154" xfId="2067"/>
    <cellStyle name="Calculation 1155" xfId="2068"/>
    <cellStyle name="Calculation 1156" xfId="2069"/>
    <cellStyle name="Calculation 1157" xfId="2070"/>
    <cellStyle name="Calculation 1158" xfId="2071"/>
    <cellStyle name="Calculation 1159" xfId="2072"/>
    <cellStyle name="Calculation 116" xfId="2073"/>
    <cellStyle name="Calculation 1160" xfId="2074"/>
    <cellStyle name="Calculation 1161" xfId="2075"/>
    <cellStyle name="Calculation 117" xfId="2076"/>
    <cellStyle name="Calculation 118" xfId="2077"/>
    <cellStyle name="Calculation 119" xfId="2078"/>
    <cellStyle name="Calculation 12" xfId="2079"/>
    <cellStyle name="Calculation 120" xfId="2080"/>
    <cellStyle name="Calculation 121" xfId="2081"/>
    <cellStyle name="Calculation 122" xfId="2082"/>
    <cellStyle name="Calculation 123" xfId="2083"/>
    <cellStyle name="Calculation 124" xfId="2084"/>
    <cellStyle name="Calculation 125" xfId="2085"/>
    <cellStyle name="Calculation 126" xfId="2086"/>
    <cellStyle name="Calculation 127" xfId="2087"/>
    <cellStyle name="Calculation 128" xfId="2088"/>
    <cellStyle name="Calculation 129" xfId="2089"/>
    <cellStyle name="Calculation 13" xfId="2090"/>
    <cellStyle name="Calculation 130" xfId="2091"/>
    <cellStyle name="Calculation 131" xfId="2092"/>
    <cellStyle name="Calculation 132" xfId="2093"/>
    <cellStyle name="Calculation 133" xfId="2094"/>
    <cellStyle name="Calculation 134" xfId="2095"/>
    <cellStyle name="Calculation 135" xfId="2096"/>
    <cellStyle name="Calculation 136" xfId="2097"/>
    <cellStyle name="Calculation 137" xfId="2098"/>
    <cellStyle name="Calculation 138" xfId="2099"/>
    <cellStyle name="Calculation 139" xfId="2100"/>
    <cellStyle name="Calculation 14" xfId="2101"/>
    <cellStyle name="Calculation 140" xfId="2102"/>
    <cellStyle name="Calculation 141" xfId="2103"/>
    <cellStyle name="Calculation 142" xfId="2104"/>
    <cellStyle name="Calculation 143" xfId="2105"/>
    <cellStyle name="Calculation 144" xfId="2106"/>
    <cellStyle name="Calculation 145" xfId="2107"/>
    <cellStyle name="Calculation 146" xfId="2108"/>
    <cellStyle name="Calculation 147" xfId="2109"/>
    <cellStyle name="Calculation 148" xfId="2110"/>
    <cellStyle name="Calculation 149" xfId="2111"/>
    <cellStyle name="Calculation 15" xfId="2112"/>
    <cellStyle name="Calculation 150" xfId="2113"/>
    <cellStyle name="Calculation 151" xfId="2114"/>
    <cellStyle name="Calculation 152" xfId="2115"/>
    <cellStyle name="Calculation 153" xfId="2116"/>
    <cellStyle name="Calculation 154" xfId="2117"/>
    <cellStyle name="Calculation 155" xfId="2118"/>
    <cellStyle name="Calculation 156" xfId="2119"/>
    <cellStyle name="Calculation 157" xfId="2120"/>
    <cellStyle name="Calculation 158" xfId="2121"/>
    <cellStyle name="Calculation 159" xfId="2122"/>
    <cellStyle name="Calculation 16" xfId="2123"/>
    <cellStyle name="Calculation 160" xfId="2124"/>
    <cellStyle name="Calculation 161" xfId="2125"/>
    <cellStyle name="Calculation 162" xfId="2126"/>
    <cellStyle name="Calculation 163" xfId="2127"/>
    <cellStyle name="Calculation 164" xfId="2128"/>
    <cellStyle name="Calculation 165" xfId="2129"/>
    <cellStyle name="Calculation 166" xfId="2130"/>
    <cellStyle name="Calculation 167" xfId="2131"/>
    <cellStyle name="Calculation 168" xfId="2132"/>
    <cellStyle name="Calculation 169" xfId="2133"/>
    <cellStyle name="Calculation 17" xfId="2134"/>
    <cellStyle name="Calculation 170" xfId="2135"/>
    <cellStyle name="Calculation 171" xfId="2136"/>
    <cellStyle name="Calculation 172" xfId="2137"/>
    <cellStyle name="Calculation 173" xfId="2138"/>
    <cellStyle name="Calculation 174" xfId="2139"/>
    <cellStyle name="Calculation 175" xfId="2140"/>
    <cellStyle name="Calculation 176" xfId="2141"/>
    <cellStyle name="Calculation 177" xfId="2142"/>
    <cellStyle name="Calculation 178" xfId="2143"/>
    <cellStyle name="Calculation 179" xfId="2144"/>
    <cellStyle name="Calculation 18" xfId="2145"/>
    <cellStyle name="Calculation 180" xfId="2146"/>
    <cellStyle name="Calculation 181" xfId="2147"/>
    <cellStyle name="Calculation 182" xfId="2148"/>
    <cellStyle name="Calculation 183" xfId="2149"/>
    <cellStyle name="Calculation 184" xfId="2150"/>
    <cellStyle name="Calculation 185" xfId="2151"/>
    <cellStyle name="Calculation 186" xfId="2152"/>
    <cellStyle name="Calculation 187" xfId="2153"/>
    <cellStyle name="Calculation 188" xfId="2154"/>
    <cellStyle name="Calculation 189" xfId="2155"/>
    <cellStyle name="Calculation 19" xfId="2156"/>
    <cellStyle name="Calculation 190" xfId="2157"/>
    <cellStyle name="Calculation 191" xfId="2158"/>
    <cellStyle name="Calculation 192" xfId="2159"/>
    <cellStyle name="Calculation 193" xfId="2160"/>
    <cellStyle name="Calculation 194" xfId="2161"/>
    <cellStyle name="Calculation 195" xfId="2162"/>
    <cellStyle name="Calculation 196" xfId="2163"/>
    <cellStyle name="Calculation 197" xfId="2164"/>
    <cellStyle name="Calculation 198" xfId="2165"/>
    <cellStyle name="Calculation 199" xfId="2166"/>
    <cellStyle name="Calculation 2" xfId="302"/>
    <cellStyle name="Calculation 2 2" xfId="2167"/>
    <cellStyle name="Calculation 2 3" xfId="2168"/>
    <cellStyle name="Calculation 20" xfId="2169"/>
    <cellStyle name="Calculation 200" xfId="2170"/>
    <cellStyle name="Calculation 201" xfId="2171"/>
    <cellStyle name="Calculation 202" xfId="2172"/>
    <cellStyle name="Calculation 203" xfId="2173"/>
    <cellStyle name="Calculation 204" xfId="2174"/>
    <cellStyle name="Calculation 205" xfId="2175"/>
    <cellStyle name="Calculation 206" xfId="2176"/>
    <cellStyle name="Calculation 207" xfId="2177"/>
    <cellStyle name="Calculation 208" xfId="2178"/>
    <cellStyle name="Calculation 209" xfId="2179"/>
    <cellStyle name="Calculation 21" xfId="2180"/>
    <cellStyle name="Calculation 210" xfId="2181"/>
    <cellStyle name="Calculation 211" xfId="2182"/>
    <cellStyle name="Calculation 212" xfId="2183"/>
    <cellStyle name="Calculation 213" xfId="2184"/>
    <cellStyle name="Calculation 214" xfId="2185"/>
    <cellStyle name="Calculation 215" xfId="2186"/>
    <cellStyle name="Calculation 216" xfId="2187"/>
    <cellStyle name="Calculation 217" xfId="2188"/>
    <cellStyle name="Calculation 218" xfId="2189"/>
    <cellStyle name="Calculation 219" xfId="2190"/>
    <cellStyle name="Calculation 22" xfId="2191"/>
    <cellStyle name="Calculation 220" xfId="2192"/>
    <cellStyle name="Calculation 221" xfId="2193"/>
    <cellStyle name="Calculation 222" xfId="2194"/>
    <cellStyle name="Calculation 223" xfId="2195"/>
    <cellStyle name="Calculation 224" xfId="2196"/>
    <cellStyle name="Calculation 225" xfId="2197"/>
    <cellStyle name="Calculation 226" xfId="2198"/>
    <cellStyle name="Calculation 227" xfId="2199"/>
    <cellStyle name="Calculation 228" xfId="2200"/>
    <cellStyle name="Calculation 229" xfId="2201"/>
    <cellStyle name="Calculation 23" xfId="2202"/>
    <cellStyle name="Calculation 230" xfId="2203"/>
    <cellStyle name="Calculation 231" xfId="2204"/>
    <cellStyle name="Calculation 232" xfId="2205"/>
    <cellStyle name="Calculation 233" xfId="2206"/>
    <cellStyle name="Calculation 234" xfId="2207"/>
    <cellStyle name="Calculation 235" xfId="2208"/>
    <cellStyle name="Calculation 236" xfId="2209"/>
    <cellStyle name="Calculation 237" xfId="2210"/>
    <cellStyle name="Calculation 238" xfId="2211"/>
    <cellStyle name="Calculation 239" xfId="2212"/>
    <cellStyle name="Calculation 24" xfId="2213"/>
    <cellStyle name="Calculation 240" xfId="2214"/>
    <cellStyle name="Calculation 241" xfId="2215"/>
    <cellStyle name="Calculation 242" xfId="2216"/>
    <cellStyle name="Calculation 243" xfId="2217"/>
    <cellStyle name="Calculation 244" xfId="2218"/>
    <cellStyle name="Calculation 245" xfId="2219"/>
    <cellStyle name="Calculation 246" xfId="2220"/>
    <cellStyle name="Calculation 247" xfId="2221"/>
    <cellStyle name="Calculation 248" xfId="2222"/>
    <cellStyle name="Calculation 249" xfId="2223"/>
    <cellStyle name="Calculation 25" xfId="2224"/>
    <cellStyle name="Calculation 250" xfId="2225"/>
    <cellStyle name="Calculation 251" xfId="2226"/>
    <cellStyle name="Calculation 252" xfId="2227"/>
    <cellStyle name="Calculation 253" xfId="2228"/>
    <cellStyle name="Calculation 254" xfId="2229"/>
    <cellStyle name="Calculation 255" xfId="2230"/>
    <cellStyle name="Calculation 256" xfId="2231"/>
    <cellStyle name="Calculation 257" xfId="2232"/>
    <cellStyle name="Calculation 258" xfId="2233"/>
    <cellStyle name="Calculation 259" xfId="2234"/>
    <cellStyle name="Calculation 26" xfId="2235"/>
    <cellStyle name="Calculation 260" xfId="2236"/>
    <cellStyle name="Calculation 261" xfId="2237"/>
    <cellStyle name="Calculation 262" xfId="2238"/>
    <cellStyle name="Calculation 263" xfId="2239"/>
    <cellStyle name="Calculation 264" xfId="2240"/>
    <cellStyle name="Calculation 265" xfId="2241"/>
    <cellStyle name="Calculation 266" xfId="2242"/>
    <cellStyle name="Calculation 267" xfId="2243"/>
    <cellStyle name="Calculation 268" xfId="2244"/>
    <cellStyle name="Calculation 269" xfId="2245"/>
    <cellStyle name="Calculation 27" xfId="2246"/>
    <cellStyle name="Calculation 270" xfId="2247"/>
    <cellStyle name="Calculation 271" xfId="2248"/>
    <cellStyle name="Calculation 272" xfId="2249"/>
    <cellStyle name="Calculation 273" xfId="2250"/>
    <cellStyle name="Calculation 274" xfId="2251"/>
    <cellStyle name="Calculation 275" xfId="2252"/>
    <cellStyle name="Calculation 276" xfId="2253"/>
    <cellStyle name="Calculation 277" xfId="2254"/>
    <cellStyle name="Calculation 278" xfId="2255"/>
    <cellStyle name="Calculation 279" xfId="2256"/>
    <cellStyle name="Calculation 28" xfId="2257"/>
    <cellStyle name="Calculation 280" xfId="2258"/>
    <cellStyle name="Calculation 281" xfId="2259"/>
    <cellStyle name="Calculation 282" xfId="2260"/>
    <cellStyle name="Calculation 283" xfId="2261"/>
    <cellStyle name="Calculation 284" xfId="2262"/>
    <cellStyle name="Calculation 285" xfId="2263"/>
    <cellStyle name="Calculation 286" xfId="2264"/>
    <cellStyle name="Calculation 287" xfId="2265"/>
    <cellStyle name="Calculation 288" xfId="2266"/>
    <cellStyle name="Calculation 289" xfId="2267"/>
    <cellStyle name="Calculation 29" xfId="2268"/>
    <cellStyle name="Calculation 290" xfId="2269"/>
    <cellStyle name="Calculation 291" xfId="2270"/>
    <cellStyle name="Calculation 292" xfId="2271"/>
    <cellStyle name="Calculation 293" xfId="2272"/>
    <cellStyle name="Calculation 294" xfId="2273"/>
    <cellStyle name="Calculation 295" xfId="2274"/>
    <cellStyle name="Calculation 296" xfId="2275"/>
    <cellStyle name="Calculation 297" xfId="2276"/>
    <cellStyle name="Calculation 298" xfId="2277"/>
    <cellStyle name="Calculation 299" xfId="2278"/>
    <cellStyle name="Calculation 3" xfId="303"/>
    <cellStyle name="Calculation 30" xfId="2279"/>
    <cellStyle name="Calculation 300" xfId="2280"/>
    <cellStyle name="Calculation 301" xfId="2281"/>
    <cellStyle name="Calculation 302" xfId="2282"/>
    <cellStyle name="Calculation 303" xfId="2283"/>
    <cellStyle name="Calculation 304" xfId="2284"/>
    <cellStyle name="Calculation 305" xfId="2285"/>
    <cellStyle name="Calculation 306" xfId="2286"/>
    <cellStyle name="Calculation 307" xfId="2287"/>
    <cellStyle name="Calculation 308" xfId="2288"/>
    <cellStyle name="Calculation 309" xfId="2289"/>
    <cellStyle name="Calculation 31" xfId="2290"/>
    <cellStyle name="Calculation 310" xfId="2291"/>
    <cellStyle name="Calculation 311" xfId="2292"/>
    <cellStyle name="Calculation 312" xfId="2293"/>
    <cellStyle name="Calculation 313" xfId="2294"/>
    <cellStyle name="Calculation 314" xfId="2295"/>
    <cellStyle name="Calculation 315" xfId="2296"/>
    <cellStyle name="Calculation 316" xfId="2297"/>
    <cellStyle name="Calculation 317" xfId="2298"/>
    <cellStyle name="Calculation 318" xfId="2299"/>
    <cellStyle name="Calculation 319" xfId="2300"/>
    <cellStyle name="Calculation 32" xfId="2301"/>
    <cellStyle name="Calculation 320" xfId="2302"/>
    <cellStyle name="Calculation 321" xfId="2303"/>
    <cellStyle name="Calculation 322" xfId="2304"/>
    <cellStyle name="Calculation 323" xfId="2305"/>
    <cellStyle name="Calculation 324" xfId="2306"/>
    <cellStyle name="Calculation 325" xfId="2307"/>
    <cellStyle name="Calculation 326" xfId="2308"/>
    <cellStyle name="Calculation 327" xfId="2309"/>
    <cellStyle name="Calculation 328" xfId="2310"/>
    <cellStyle name="Calculation 329" xfId="2311"/>
    <cellStyle name="Calculation 33" xfId="2312"/>
    <cellStyle name="Calculation 330" xfId="2313"/>
    <cellStyle name="Calculation 331" xfId="2314"/>
    <cellStyle name="Calculation 332" xfId="2315"/>
    <cellStyle name="Calculation 333" xfId="2316"/>
    <cellStyle name="Calculation 334" xfId="2317"/>
    <cellStyle name="Calculation 335" xfId="2318"/>
    <cellStyle name="Calculation 336" xfId="2319"/>
    <cellStyle name="Calculation 337" xfId="2320"/>
    <cellStyle name="Calculation 338" xfId="2321"/>
    <cellStyle name="Calculation 339" xfId="2322"/>
    <cellStyle name="Calculation 34" xfId="2323"/>
    <cellStyle name="Calculation 340" xfId="2324"/>
    <cellStyle name="Calculation 341" xfId="2325"/>
    <cellStyle name="Calculation 342" xfId="2326"/>
    <cellStyle name="Calculation 343" xfId="2327"/>
    <cellStyle name="Calculation 344" xfId="2328"/>
    <cellStyle name="Calculation 345" xfId="2329"/>
    <cellStyle name="Calculation 346" xfId="2330"/>
    <cellStyle name="Calculation 347" xfId="2331"/>
    <cellStyle name="Calculation 348" xfId="2332"/>
    <cellStyle name="Calculation 349" xfId="2333"/>
    <cellStyle name="Calculation 35" xfId="2334"/>
    <cellStyle name="Calculation 350" xfId="2335"/>
    <cellStyle name="Calculation 351" xfId="2336"/>
    <cellStyle name="Calculation 352" xfId="2337"/>
    <cellStyle name="Calculation 353" xfId="2338"/>
    <cellStyle name="Calculation 354" xfId="2339"/>
    <cellStyle name="Calculation 355" xfId="2340"/>
    <cellStyle name="Calculation 356" xfId="2341"/>
    <cellStyle name="Calculation 357" xfId="2342"/>
    <cellStyle name="Calculation 358" xfId="2343"/>
    <cellStyle name="Calculation 359" xfId="2344"/>
    <cellStyle name="Calculation 36" xfId="2345"/>
    <cellStyle name="Calculation 360" xfId="2346"/>
    <cellStyle name="Calculation 361" xfId="2347"/>
    <cellStyle name="Calculation 362" xfId="2348"/>
    <cellStyle name="Calculation 363" xfId="2349"/>
    <cellStyle name="Calculation 364" xfId="2350"/>
    <cellStyle name="Calculation 365" xfId="2351"/>
    <cellStyle name="Calculation 366" xfId="2352"/>
    <cellStyle name="Calculation 367" xfId="2353"/>
    <cellStyle name="Calculation 368" xfId="2354"/>
    <cellStyle name="Calculation 369" xfId="2355"/>
    <cellStyle name="Calculation 37" xfId="2356"/>
    <cellStyle name="Calculation 370" xfId="2357"/>
    <cellStyle name="Calculation 371" xfId="2358"/>
    <cellStyle name="Calculation 372" xfId="2359"/>
    <cellStyle name="Calculation 373" xfId="2360"/>
    <cellStyle name="Calculation 374" xfId="2361"/>
    <cellStyle name="Calculation 375" xfId="2362"/>
    <cellStyle name="Calculation 376" xfId="2363"/>
    <cellStyle name="Calculation 377" xfId="2364"/>
    <cellStyle name="Calculation 378" xfId="2365"/>
    <cellStyle name="Calculation 379" xfId="2366"/>
    <cellStyle name="Calculation 38" xfId="2367"/>
    <cellStyle name="Calculation 380" xfId="2368"/>
    <cellStyle name="Calculation 381" xfId="2369"/>
    <cellStyle name="Calculation 382" xfId="2370"/>
    <cellStyle name="Calculation 383" xfId="2371"/>
    <cellStyle name="Calculation 384" xfId="2372"/>
    <cellStyle name="Calculation 385" xfId="2373"/>
    <cellStyle name="Calculation 386" xfId="2374"/>
    <cellStyle name="Calculation 387" xfId="2375"/>
    <cellStyle name="Calculation 388" xfId="2376"/>
    <cellStyle name="Calculation 389" xfId="2377"/>
    <cellStyle name="Calculation 39" xfId="2378"/>
    <cellStyle name="Calculation 390" xfId="2379"/>
    <cellStyle name="Calculation 391" xfId="2380"/>
    <cellStyle name="Calculation 392" xfId="2381"/>
    <cellStyle name="Calculation 393" xfId="2382"/>
    <cellStyle name="Calculation 394" xfId="2383"/>
    <cellStyle name="Calculation 395" xfId="2384"/>
    <cellStyle name="Calculation 396" xfId="2385"/>
    <cellStyle name="Calculation 397" xfId="2386"/>
    <cellStyle name="Calculation 398" xfId="2387"/>
    <cellStyle name="Calculation 399" xfId="2388"/>
    <cellStyle name="Calculation 4" xfId="304"/>
    <cellStyle name="Calculation 40" xfId="2389"/>
    <cellStyle name="Calculation 400" xfId="2390"/>
    <cellStyle name="Calculation 401" xfId="2391"/>
    <cellStyle name="Calculation 402" xfId="2392"/>
    <cellStyle name="Calculation 403" xfId="2393"/>
    <cellStyle name="Calculation 404" xfId="2394"/>
    <cellStyle name="Calculation 405" xfId="2395"/>
    <cellStyle name="Calculation 406" xfId="2396"/>
    <cellStyle name="Calculation 407" xfId="2397"/>
    <cellStyle name="Calculation 408" xfId="2398"/>
    <cellStyle name="Calculation 409" xfId="2399"/>
    <cellStyle name="Calculation 41" xfId="2400"/>
    <cellStyle name="Calculation 410" xfId="2401"/>
    <cellStyle name="Calculation 411" xfId="2402"/>
    <cellStyle name="Calculation 412" xfId="2403"/>
    <cellStyle name="Calculation 413" xfId="2404"/>
    <cellStyle name="Calculation 414" xfId="2405"/>
    <cellStyle name="Calculation 415" xfId="2406"/>
    <cellStyle name="Calculation 416" xfId="2407"/>
    <cellStyle name="Calculation 417" xfId="2408"/>
    <cellStyle name="Calculation 418" xfId="2409"/>
    <cellStyle name="Calculation 419" xfId="2410"/>
    <cellStyle name="Calculation 42" xfId="2411"/>
    <cellStyle name="Calculation 420" xfId="2412"/>
    <cellStyle name="Calculation 421" xfId="2413"/>
    <cellStyle name="Calculation 422" xfId="2414"/>
    <cellStyle name="Calculation 423" xfId="2415"/>
    <cellStyle name="Calculation 424" xfId="2416"/>
    <cellStyle name="Calculation 425" xfId="2417"/>
    <cellStyle name="Calculation 426" xfId="2418"/>
    <cellStyle name="Calculation 427" xfId="2419"/>
    <cellStyle name="Calculation 428" xfId="2420"/>
    <cellStyle name="Calculation 429" xfId="2421"/>
    <cellStyle name="Calculation 43" xfId="2422"/>
    <cellStyle name="Calculation 430" xfId="2423"/>
    <cellStyle name="Calculation 431" xfId="2424"/>
    <cellStyle name="Calculation 432" xfId="2425"/>
    <cellStyle name="Calculation 433" xfId="2426"/>
    <cellStyle name="Calculation 434" xfId="2427"/>
    <cellStyle name="Calculation 435" xfId="2428"/>
    <cellStyle name="Calculation 436" xfId="2429"/>
    <cellStyle name="Calculation 437" xfId="2430"/>
    <cellStyle name="Calculation 438" xfId="2431"/>
    <cellStyle name="Calculation 439" xfId="2432"/>
    <cellStyle name="Calculation 44" xfId="2433"/>
    <cellStyle name="Calculation 440" xfId="2434"/>
    <cellStyle name="Calculation 441" xfId="2435"/>
    <cellStyle name="Calculation 442" xfId="2436"/>
    <cellStyle name="Calculation 443" xfId="2437"/>
    <cellStyle name="Calculation 444" xfId="2438"/>
    <cellStyle name="Calculation 445" xfId="2439"/>
    <cellStyle name="Calculation 446" xfId="2440"/>
    <cellStyle name="Calculation 447" xfId="2441"/>
    <cellStyle name="Calculation 448" xfId="2442"/>
    <cellStyle name="Calculation 449" xfId="2443"/>
    <cellStyle name="Calculation 45" xfId="2444"/>
    <cellStyle name="Calculation 450" xfId="2445"/>
    <cellStyle name="Calculation 451" xfId="2446"/>
    <cellStyle name="Calculation 452" xfId="2447"/>
    <cellStyle name="Calculation 453" xfId="2448"/>
    <cellStyle name="Calculation 454" xfId="2449"/>
    <cellStyle name="Calculation 455" xfId="2450"/>
    <cellStyle name="Calculation 456" xfId="2451"/>
    <cellStyle name="Calculation 457" xfId="2452"/>
    <cellStyle name="Calculation 458" xfId="2453"/>
    <cellStyle name="Calculation 459" xfId="2454"/>
    <cellStyle name="Calculation 46" xfId="2455"/>
    <cellStyle name="Calculation 460" xfId="2456"/>
    <cellStyle name="Calculation 461" xfId="2457"/>
    <cellStyle name="Calculation 462" xfId="2458"/>
    <cellStyle name="Calculation 463" xfId="2459"/>
    <cellStyle name="Calculation 464" xfId="2460"/>
    <cellStyle name="Calculation 465" xfId="2461"/>
    <cellStyle name="Calculation 466" xfId="2462"/>
    <cellStyle name="Calculation 467" xfId="2463"/>
    <cellStyle name="Calculation 468" xfId="2464"/>
    <cellStyle name="Calculation 469" xfId="2465"/>
    <cellStyle name="Calculation 47" xfId="2466"/>
    <cellStyle name="Calculation 470" xfId="2467"/>
    <cellStyle name="Calculation 471" xfId="2468"/>
    <cellStyle name="Calculation 472" xfId="2469"/>
    <cellStyle name="Calculation 473" xfId="2470"/>
    <cellStyle name="Calculation 474" xfId="2471"/>
    <cellStyle name="Calculation 475" xfId="2472"/>
    <cellStyle name="Calculation 476" xfId="2473"/>
    <cellStyle name="Calculation 477" xfId="2474"/>
    <cellStyle name="Calculation 478" xfId="2475"/>
    <cellStyle name="Calculation 479" xfId="2476"/>
    <cellStyle name="Calculation 48" xfId="2477"/>
    <cellStyle name="Calculation 480" xfId="2478"/>
    <cellStyle name="Calculation 481" xfId="2479"/>
    <cellStyle name="Calculation 482" xfId="2480"/>
    <cellStyle name="Calculation 483" xfId="2481"/>
    <cellStyle name="Calculation 484" xfId="2482"/>
    <cellStyle name="Calculation 485" xfId="2483"/>
    <cellStyle name="Calculation 486" xfId="2484"/>
    <cellStyle name="Calculation 487" xfId="2485"/>
    <cellStyle name="Calculation 488" xfId="2486"/>
    <cellStyle name="Calculation 489" xfId="2487"/>
    <cellStyle name="Calculation 49" xfId="2488"/>
    <cellStyle name="Calculation 490" xfId="2489"/>
    <cellStyle name="Calculation 491" xfId="2490"/>
    <cellStyle name="Calculation 492" xfId="2491"/>
    <cellStyle name="Calculation 493" xfId="2492"/>
    <cellStyle name="Calculation 494" xfId="2493"/>
    <cellStyle name="Calculation 495" xfId="2494"/>
    <cellStyle name="Calculation 496" xfId="2495"/>
    <cellStyle name="Calculation 497" xfId="2496"/>
    <cellStyle name="Calculation 498" xfId="2497"/>
    <cellStyle name="Calculation 499" xfId="2498"/>
    <cellStyle name="Calculation 5" xfId="305"/>
    <cellStyle name="Calculation 50" xfId="2499"/>
    <cellStyle name="Calculation 500" xfId="2500"/>
    <cellStyle name="Calculation 501" xfId="2501"/>
    <cellStyle name="Calculation 502" xfId="2502"/>
    <cellStyle name="Calculation 503" xfId="2503"/>
    <cellStyle name="Calculation 504" xfId="2504"/>
    <cellStyle name="Calculation 505" xfId="2505"/>
    <cellStyle name="Calculation 506" xfId="2506"/>
    <cellStyle name="Calculation 507" xfId="2507"/>
    <cellStyle name="Calculation 508" xfId="2508"/>
    <cellStyle name="Calculation 509" xfId="2509"/>
    <cellStyle name="Calculation 51" xfId="2510"/>
    <cellStyle name="Calculation 510" xfId="2511"/>
    <cellStyle name="Calculation 511" xfId="2512"/>
    <cellStyle name="Calculation 512" xfId="2513"/>
    <cellStyle name="Calculation 513" xfId="2514"/>
    <cellStyle name="Calculation 514" xfId="2515"/>
    <cellStyle name="Calculation 515" xfId="2516"/>
    <cellStyle name="Calculation 516" xfId="2517"/>
    <cellStyle name="Calculation 517" xfId="2518"/>
    <cellStyle name="Calculation 518" xfId="2519"/>
    <cellStyle name="Calculation 519" xfId="2520"/>
    <cellStyle name="Calculation 52" xfId="2521"/>
    <cellStyle name="Calculation 520" xfId="2522"/>
    <cellStyle name="Calculation 521" xfId="2523"/>
    <cellStyle name="Calculation 522" xfId="2524"/>
    <cellStyle name="Calculation 523" xfId="2525"/>
    <cellStyle name="Calculation 524" xfId="2526"/>
    <cellStyle name="Calculation 525" xfId="2527"/>
    <cellStyle name="Calculation 526" xfId="2528"/>
    <cellStyle name="Calculation 527" xfId="2529"/>
    <cellStyle name="Calculation 528" xfId="2530"/>
    <cellStyle name="Calculation 529" xfId="2531"/>
    <cellStyle name="Calculation 53" xfId="2532"/>
    <cellStyle name="Calculation 530" xfId="2533"/>
    <cellStyle name="Calculation 531" xfId="2534"/>
    <cellStyle name="Calculation 532" xfId="2535"/>
    <cellStyle name="Calculation 533" xfId="2536"/>
    <cellStyle name="Calculation 534" xfId="2537"/>
    <cellStyle name="Calculation 535" xfId="2538"/>
    <cellStyle name="Calculation 536" xfId="2539"/>
    <cellStyle name="Calculation 537" xfId="2540"/>
    <cellStyle name="Calculation 538" xfId="2541"/>
    <cellStyle name="Calculation 539" xfId="2542"/>
    <cellStyle name="Calculation 54" xfId="2543"/>
    <cellStyle name="Calculation 540" xfId="2544"/>
    <cellStyle name="Calculation 541" xfId="2545"/>
    <cellStyle name="Calculation 542" xfId="2546"/>
    <cellStyle name="Calculation 543" xfId="2547"/>
    <cellStyle name="Calculation 544" xfId="2548"/>
    <cellStyle name="Calculation 545" xfId="2549"/>
    <cellStyle name="Calculation 546" xfId="2550"/>
    <cellStyle name="Calculation 547" xfId="2551"/>
    <cellStyle name="Calculation 548" xfId="2552"/>
    <cellStyle name="Calculation 549" xfId="2553"/>
    <cellStyle name="Calculation 55" xfId="2554"/>
    <cellStyle name="Calculation 550" xfId="2555"/>
    <cellStyle name="Calculation 551" xfId="2556"/>
    <cellStyle name="Calculation 552" xfId="2557"/>
    <cellStyle name="Calculation 553" xfId="2558"/>
    <cellStyle name="Calculation 554" xfId="2559"/>
    <cellStyle name="Calculation 555" xfId="2560"/>
    <cellStyle name="Calculation 556" xfId="2561"/>
    <cellStyle name="Calculation 557" xfId="2562"/>
    <cellStyle name="Calculation 558" xfId="2563"/>
    <cellStyle name="Calculation 559" xfId="2564"/>
    <cellStyle name="Calculation 56" xfId="2565"/>
    <cellStyle name="Calculation 560" xfId="2566"/>
    <cellStyle name="Calculation 561" xfId="2567"/>
    <cellStyle name="Calculation 562" xfId="2568"/>
    <cellStyle name="Calculation 563" xfId="2569"/>
    <cellStyle name="Calculation 564" xfId="2570"/>
    <cellStyle name="Calculation 565" xfId="2571"/>
    <cellStyle name="Calculation 566" xfId="2572"/>
    <cellStyle name="Calculation 567" xfId="2573"/>
    <cellStyle name="Calculation 568" xfId="2574"/>
    <cellStyle name="Calculation 569" xfId="2575"/>
    <cellStyle name="Calculation 57" xfId="2576"/>
    <cellStyle name="Calculation 570" xfId="2577"/>
    <cellStyle name="Calculation 571" xfId="2578"/>
    <cellStyle name="Calculation 572" xfId="2579"/>
    <cellStyle name="Calculation 573" xfId="2580"/>
    <cellStyle name="Calculation 574" xfId="2581"/>
    <cellStyle name="Calculation 575" xfId="2582"/>
    <cellStyle name="Calculation 576" xfId="2583"/>
    <cellStyle name="Calculation 577" xfId="2584"/>
    <cellStyle name="Calculation 578" xfId="2585"/>
    <cellStyle name="Calculation 579" xfId="2586"/>
    <cellStyle name="Calculation 58" xfId="2587"/>
    <cellStyle name="Calculation 580" xfId="2588"/>
    <cellStyle name="Calculation 581" xfId="2589"/>
    <cellStyle name="Calculation 582" xfId="2590"/>
    <cellStyle name="Calculation 583" xfId="2591"/>
    <cellStyle name="Calculation 584" xfId="2592"/>
    <cellStyle name="Calculation 585" xfId="2593"/>
    <cellStyle name="Calculation 586" xfId="2594"/>
    <cellStyle name="Calculation 587" xfId="2595"/>
    <cellStyle name="Calculation 588" xfId="2596"/>
    <cellStyle name="Calculation 589" xfId="2597"/>
    <cellStyle name="Calculation 59" xfId="2598"/>
    <cellStyle name="Calculation 590" xfId="2599"/>
    <cellStyle name="Calculation 591" xfId="2600"/>
    <cellStyle name="Calculation 592" xfId="2601"/>
    <cellStyle name="Calculation 593" xfId="2602"/>
    <cellStyle name="Calculation 594" xfId="2603"/>
    <cellStyle name="Calculation 595" xfId="2604"/>
    <cellStyle name="Calculation 596" xfId="2605"/>
    <cellStyle name="Calculation 597" xfId="2606"/>
    <cellStyle name="Calculation 598" xfId="2607"/>
    <cellStyle name="Calculation 599" xfId="2608"/>
    <cellStyle name="Calculation 6" xfId="306"/>
    <cellStyle name="Calculation 60" xfId="2609"/>
    <cellStyle name="Calculation 600" xfId="2610"/>
    <cellStyle name="Calculation 601" xfId="2611"/>
    <cellStyle name="Calculation 602" xfId="2612"/>
    <cellStyle name="Calculation 603" xfId="2613"/>
    <cellStyle name="Calculation 604" xfId="2614"/>
    <cellStyle name="Calculation 605" xfId="2615"/>
    <cellStyle name="Calculation 606" xfId="2616"/>
    <cellStyle name="Calculation 607" xfId="2617"/>
    <cellStyle name="Calculation 608" xfId="2618"/>
    <cellStyle name="Calculation 609" xfId="2619"/>
    <cellStyle name="Calculation 61" xfId="2620"/>
    <cellStyle name="Calculation 610" xfId="2621"/>
    <cellStyle name="Calculation 611" xfId="2622"/>
    <cellStyle name="Calculation 612" xfId="2623"/>
    <cellStyle name="Calculation 613" xfId="2624"/>
    <cellStyle name="Calculation 614" xfId="2625"/>
    <cellStyle name="Calculation 615" xfId="2626"/>
    <cellStyle name="Calculation 616" xfId="2627"/>
    <cellStyle name="Calculation 617" xfId="2628"/>
    <cellStyle name="Calculation 618" xfId="2629"/>
    <cellStyle name="Calculation 619" xfId="2630"/>
    <cellStyle name="Calculation 62" xfId="2631"/>
    <cellStyle name="Calculation 620" xfId="2632"/>
    <cellStyle name="Calculation 621" xfId="2633"/>
    <cellStyle name="Calculation 622" xfId="2634"/>
    <cellStyle name="Calculation 623" xfId="2635"/>
    <cellStyle name="Calculation 624" xfId="2636"/>
    <cellStyle name="Calculation 625" xfId="2637"/>
    <cellStyle name="Calculation 626" xfId="2638"/>
    <cellStyle name="Calculation 627" xfId="2639"/>
    <cellStyle name="Calculation 628" xfId="2640"/>
    <cellStyle name="Calculation 629" xfId="2641"/>
    <cellStyle name="Calculation 63" xfId="2642"/>
    <cellStyle name="Calculation 630" xfId="2643"/>
    <cellStyle name="Calculation 631" xfId="2644"/>
    <cellStyle name="Calculation 632" xfId="2645"/>
    <cellStyle name="Calculation 633" xfId="2646"/>
    <cellStyle name="Calculation 634" xfId="2647"/>
    <cellStyle name="Calculation 635" xfId="2648"/>
    <cellStyle name="Calculation 636" xfId="2649"/>
    <cellStyle name="Calculation 637" xfId="2650"/>
    <cellStyle name="Calculation 638" xfId="2651"/>
    <cellStyle name="Calculation 639" xfId="2652"/>
    <cellStyle name="Calculation 64" xfId="2653"/>
    <cellStyle name="Calculation 640" xfId="2654"/>
    <cellStyle name="Calculation 641" xfId="2655"/>
    <cellStyle name="Calculation 642" xfId="2656"/>
    <cellStyle name="Calculation 643" xfId="2657"/>
    <cellStyle name="Calculation 644" xfId="2658"/>
    <cellStyle name="Calculation 645" xfId="2659"/>
    <cellStyle name="Calculation 646" xfId="2660"/>
    <cellStyle name="Calculation 647" xfId="2661"/>
    <cellStyle name="Calculation 648" xfId="2662"/>
    <cellStyle name="Calculation 649" xfId="2663"/>
    <cellStyle name="Calculation 65" xfId="2664"/>
    <cellStyle name="Calculation 650" xfId="2665"/>
    <cellStyle name="Calculation 651" xfId="2666"/>
    <cellStyle name="Calculation 652" xfId="2667"/>
    <cellStyle name="Calculation 653" xfId="2668"/>
    <cellStyle name="Calculation 654" xfId="2669"/>
    <cellStyle name="Calculation 655" xfId="2670"/>
    <cellStyle name="Calculation 656" xfId="2671"/>
    <cellStyle name="Calculation 657" xfId="2672"/>
    <cellStyle name="Calculation 658" xfId="2673"/>
    <cellStyle name="Calculation 659" xfId="2674"/>
    <cellStyle name="Calculation 66" xfId="2675"/>
    <cellStyle name="Calculation 660" xfId="2676"/>
    <cellStyle name="Calculation 661" xfId="2677"/>
    <cellStyle name="Calculation 662" xfId="2678"/>
    <cellStyle name="Calculation 663" xfId="2679"/>
    <cellStyle name="Calculation 664" xfId="2680"/>
    <cellStyle name="Calculation 665" xfId="2681"/>
    <cellStyle name="Calculation 666" xfId="2682"/>
    <cellStyle name="Calculation 667" xfId="2683"/>
    <cellStyle name="Calculation 668" xfId="2684"/>
    <cellStyle name="Calculation 669" xfId="2685"/>
    <cellStyle name="Calculation 67" xfId="2686"/>
    <cellStyle name="Calculation 670" xfId="2687"/>
    <cellStyle name="Calculation 671" xfId="2688"/>
    <cellStyle name="Calculation 672" xfId="2689"/>
    <cellStyle name="Calculation 673" xfId="2690"/>
    <cellStyle name="Calculation 674" xfId="2691"/>
    <cellStyle name="Calculation 675" xfId="2692"/>
    <cellStyle name="Calculation 676" xfId="2693"/>
    <cellStyle name="Calculation 677" xfId="2694"/>
    <cellStyle name="Calculation 678" xfId="2695"/>
    <cellStyle name="Calculation 679" xfId="2696"/>
    <cellStyle name="Calculation 68" xfId="2697"/>
    <cellStyle name="Calculation 680" xfId="2698"/>
    <cellStyle name="Calculation 681" xfId="2699"/>
    <cellStyle name="Calculation 682" xfId="2700"/>
    <cellStyle name="Calculation 683" xfId="2701"/>
    <cellStyle name="Calculation 684" xfId="2702"/>
    <cellStyle name="Calculation 685" xfId="2703"/>
    <cellStyle name="Calculation 686" xfId="2704"/>
    <cellStyle name="Calculation 687" xfId="2705"/>
    <cellStyle name="Calculation 688" xfId="2706"/>
    <cellStyle name="Calculation 689" xfId="2707"/>
    <cellStyle name="Calculation 69" xfId="2708"/>
    <cellStyle name="Calculation 690" xfId="2709"/>
    <cellStyle name="Calculation 691" xfId="2710"/>
    <cellStyle name="Calculation 692" xfId="2711"/>
    <cellStyle name="Calculation 693" xfId="2712"/>
    <cellStyle name="Calculation 694" xfId="2713"/>
    <cellStyle name="Calculation 695" xfId="2714"/>
    <cellStyle name="Calculation 696" xfId="2715"/>
    <cellStyle name="Calculation 697" xfId="2716"/>
    <cellStyle name="Calculation 698" xfId="2717"/>
    <cellStyle name="Calculation 699" xfId="2718"/>
    <cellStyle name="Calculation 7" xfId="2719"/>
    <cellStyle name="Calculation 70" xfId="2720"/>
    <cellStyle name="Calculation 700" xfId="2721"/>
    <cellStyle name="Calculation 701" xfId="2722"/>
    <cellStyle name="Calculation 702" xfId="2723"/>
    <cellStyle name="Calculation 703" xfId="2724"/>
    <cellStyle name="Calculation 704" xfId="2725"/>
    <cellStyle name="Calculation 705" xfId="2726"/>
    <cellStyle name="Calculation 706" xfId="2727"/>
    <cellStyle name="Calculation 707" xfId="2728"/>
    <cellStyle name="Calculation 708" xfId="2729"/>
    <cellStyle name="Calculation 709" xfId="2730"/>
    <cellStyle name="Calculation 71" xfId="2731"/>
    <cellStyle name="Calculation 710" xfId="2732"/>
    <cellStyle name="Calculation 711" xfId="2733"/>
    <cellStyle name="Calculation 712" xfId="2734"/>
    <cellStyle name="Calculation 713" xfId="2735"/>
    <cellStyle name="Calculation 714" xfId="2736"/>
    <cellStyle name="Calculation 715" xfId="2737"/>
    <cellStyle name="Calculation 716" xfId="2738"/>
    <cellStyle name="Calculation 717" xfId="2739"/>
    <cellStyle name="Calculation 718" xfId="2740"/>
    <cellStyle name="Calculation 719" xfId="2741"/>
    <cellStyle name="Calculation 72" xfId="2742"/>
    <cellStyle name="Calculation 720" xfId="2743"/>
    <cellStyle name="Calculation 721" xfId="2744"/>
    <cellStyle name="Calculation 722" xfId="2745"/>
    <cellStyle name="Calculation 723" xfId="2746"/>
    <cellStyle name="Calculation 724" xfId="2747"/>
    <cellStyle name="Calculation 725" xfId="2748"/>
    <cellStyle name="Calculation 726" xfId="2749"/>
    <cellStyle name="Calculation 727" xfId="2750"/>
    <cellStyle name="Calculation 728" xfId="2751"/>
    <cellStyle name="Calculation 729" xfId="2752"/>
    <cellStyle name="Calculation 73" xfId="2753"/>
    <cellStyle name="Calculation 730" xfId="2754"/>
    <cellStyle name="Calculation 731" xfId="2755"/>
    <cellStyle name="Calculation 732" xfId="2756"/>
    <cellStyle name="Calculation 733" xfId="2757"/>
    <cellStyle name="Calculation 734" xfId="2758"/>
    <cellStyle name="Calculation 735" xfId="2759"/>
    <cellStyle name="Calculation 736" xfId="2760"/>
    <cellStyle name="Calculation 737" xfId="2761"/>
    <cellStyle name="Calculation 738" xfId="2762"/>
    <cellStyle name="Calculation 739" xfId="2763"/>
    <cellStyle name="Calculation 74" xfId="2764"/>
    <cellStyle name="Calculation 740" xfId="2765"/>
    <cellStyle name="Calculation 741" xfId="2766"/>
    <cellStyle name="Calculation 742" xfId="2767"/>
    <cellStyle name="Calculation 743" xfId="2768"/>
    <cellStyle name="Calculation 744" xfId="2769"/>
    <cellStyle name="Calculation 745" xfId="2770"/>
    <cellStyle name="Calculation 746" xfId="2771"/>
    <cellStyle name="Calculation 747" xfId="2772"/>
    <cellStyle name="Calculation 748" xfId="2773"/>
    <cellStyle name="Calculation 749" xfId="2774"/>
    <cellStyle name="Calculation 75" xfId="2775"/>
    <cellStyle name="Calculation 750" xfId="2776"/>
    <cellStyle name="Calculation 751" xfId="2777"/>
    <cellStyle name="Calculation 752" xfId="2778"/>
    <cellStyle name="Calculation 753" xfId="2779"/>
    <cellStyle name="Calculation 754" xfId="2780"/>
    <cellStyle name="Calculation 755" xfId="2781"/>
    <cellStyle name="Calculation 756" xfId="2782"/>
    <cellStyle name="Calculation 757" xfId="2783"/>
    <cellStyle name="Calculation 758" xfId="2784"/>
    <cellStyle name="Calculation 759" xfId="2785"/>
    <cellStyle name="Calculation 76" xfId="2786"/>
    <cellStyle name="Calculation 760" xfId="2787"/>
    <cellStyle name="Calculation 761" xfId="2788"/>
    <cellStyle name="Calculation 762" xfId="2789"/>
    <cellStyle name="Calculation 763" xfId="2790"/>
    <cellStyle name="Calculation 764" xfId="2791"/>
    <cellStyle name="Calculation 765" xfId="2792"/>
    <cellStyle name="Calculation 766" xfId="2793"/>
    <cellStyle name="Calculation 767" xfId="2794"/>
    <cellStyle name="Calculation 768" xfId="2795"/>
    <cellStyle name="Calculation 769" xfId="2796"/>
    <cellStyle name="Calculation 77" xfId="2797"/>
    <cellStyle name="Calculation 770" xfId="2798"/>
    <cellStyle name="Calculation 771" xfId="2799"/>
    <cellStyle name="Calculation 772" xfId="2800"/>
    <cellStyle name="Calculation 773" xfId="2801"/>
    <cellStyle name="Calculation 774" xfId="2802"/>
    <cellStyle name="Calculation 775" xfId="2803"/>
    <cellStyle name="Calculation 776" xfId="2804"/>
    <cellStyle name="Calculation 777" xfId="2805"/>
    <cellStyle name="Calculation 778" xfId="2806"/>
    <cellStyle name="Calculation 779" xfId="2807"/>
    <cellStyle name="Calculation 78" xfId="2808"/>
    <cellStyle name="Calculation 780" xfId="2809"/>
    <cellStyle name="Calculation 781" xfId="2810"/>
    <cellStyle name="Calculation 782" xfId="2811"/>
    <cellStyle name="Calculation 783" xfId="2812"/>
    <cellStyle name="Calculation 784" xfId="2813"/>
    <cellStyle name="Calculation 785" xfId="2814"/>
    <cellStyle name="Calculation 786" xfId="2815"/>
    <cellStyle name="Calculation 787" xfId="2816"/>
    <cellStyle name="Calculation 788" xfId="2817"/>
    <cellStyle name="Calculation 789" xfId="2818"/>
    <cellStyle name="Calculation 79" xfId="2819"/>
    <cellStyle name="Calculation 790" xfId="2820"/>
    <cellStyle name="Calculation 791" xfId="2821"/>
    <cellStyle name="Calculation 792" xfId="2822"/>
    <cellStyle name="Calculation 793" xfId="2823"/>
    <cellStyle name="Calculation 794" xfId="2824"/>
    <cellStyle name="Calculation 795" xfId="2825"/>
    <cellStyle name="Calculation 796" xfId="2826"/>
    <cellStyle name="Calculation 797" xfId="2827"/>
    <cellStyle name="Calculation 798" xfId="2828"/>
    <cellStyle name="Calculation 799" xfId="2829"/>
    <cellStyle name="Calculation 8" xfId="2830"/>
    <cellStyle name="Calculation 80" xfId="2831"/>
    <cellStyle name="Calculation 800" xfId="2832"/>
    <cellStyle name="Calculation 801" xfId="2833"/>
    <cellStyle name="Calculation 802" xfId="2834"/>
    <cellStyle name="Calculation 803" xfId="2835"/>
    <cellStyle name="Calculation 804" xfId="2836"/>
    <cellStyle name="Calculation 805" xfId="2837"/>
    <cellStyle name="Calculation 806" xfId="2838"/>
    <cellStyle name="Calculation 807" xfId="2839"/>
    <cellStyle name="Calculation 808" xfId="2840"/>
    <cellStyle name="Calculation 809" xfId="2841"/>
    <cellStyle name="Calculation 81" xfId="2842"/>
    <cellStyle name="Calculation 810" xfId="2843"/>
    <cellStyle name="Calculation 811" xfId="2844"/>
    <cellStyle name="Calculation 812" xfId="2845"/>
    <cellStyle name="Calculation 813" xfId="2846"/>
    <cellStyle name="Calculation 814" xfId="2847"/>
    <cellStyle name="Calculation 815" xfId="2848"/>
    <cellStyle name="Calculation 816" xfId="2849"/>
    <cellStyle name="Calculation 817" xfId="2850"/>
    <cellStyle name="Calculation 818" xfId="2851"/>
    <cellStyle name="Calculation 819" xfId="2852"/>
    <cellStyle name="Calculation 82" xfId="2853"/>
    <cellStyle name="Calculation 820" xfId="2854"/>
    <cellStyle name="Calculation 821" xfId="2855"/>
    <cellStyle name="Calculation 822" xfId="2856"/>
    <cellStyle name="Calculation 823" xfId="2857"/>
    <cellStyle name="Calculation 824" xfId="2858"/>
    <cellStyle name="Calculation 825" xfId="2859"/>
    <cellStyle name="Calculation 826" xfId="2860"/>
    <cellStyle name="Calculation 827" xfId="2861"/>
    <cellStyle name="Calculation 828" xfId="2862"/>
    <cellStyle name="Calculation 829" xfId="2863"/>
    <cellStyle name="Calculation 83" xfId="2864"/>
    <cellStyle name="Calculation 830" xfId="2865"/>
    <cellStyle name="Calculation 831" xfId="2866"/>
    <cellStyle name="Calculation 832" xfId="2867"/>
    <cellStyle name="Calculation 833" xfId="2868"/>
    <cellStyle name="Calculation 834" xfId="2869"/>
    <cellStyle name="Calculation 835" xfId="2870"/>
    <cellStyle name="Calculation 836" xfId="2871"/>
    <cellStyle name="Calculation 837" xfId="2872"/>
    <cellStyle name="Calculation 838" xfId="2873"/>
    <cellStyle name="Calculation 839" xfId="2874"/>
    <cellStyle name="Calculation 84" xfId="2875"/>
    <cellStyle name="Calculation 840" xfId="2876"/>
    <cellStyle name="Calculation 841" xfId="2877"/>
    <cellStyle name="Calculation 842" xfId="2878"/>
    <cellStyle name="Calculation 843" xfId="2879"/>
    <cellStyle name="Calculation 844" xfId="2880"/>
    <cellStyle name="Calculation 845" xfId="2881"/>
    <cellStyle name="Calculation 846" xfId="2882"/>
    <cellStyle name="Calculation 847" xfId="2883"/>
    <cellStyle name="Calculation 848" xfId="2884"/>
    <cellStyle name="Calculation 849" xfId="2885"/>
    <cellStyle name="Calculation 85" xfId="2886"/>
    <cellStyle name="Calculation 850" xfId="2887"/>
    <cellStyle name="Calculation 851" xfId="2888"/>
    <cellStyle name="Calculation 852" xfId="2889"/>
    <cellStyle name="Calculation 853" xfId="2890"/>
    <cellStyle name="Calculation 854" xfId="2891"/>
    <cellStyle name="Calculation 855" xfId="2892"/>
    <cellStyle name="Calculation 856" xfId="2893"/>
    <cellStyle name="Calculation 857" xfId="2894"/>
    <cellStyle name="Calculation 858" xfId="2895"/>
    <cellStyle name="Calculation 859" xfId="2896"/>
    <cellStyle name="Calculation 86" xfId="2897"/>
    <cellStyle name="Calculation 860" xfId="2898"/>
    <cellStyle name="Calculation 861" xfId="2899"/>
    <cellStyle name="Calculation 862" xfId="2900"/>
    <cellStyle name="Calculation 863" xfId="2901"/>
    <cellStyle name="Calculation 864" xfId="2902"/>
    <cellStyle name="Calculation 865" xfId="2903"/>
    <cellStyle name="Calculation 866" xfId="2904"/>
    <cellStyle name="Calculation 867" xfId="2905"/>
    <cellStyle name="Calculation 868" xfId="2906"/>
    <cellStyle name="Calculation 869" xfId="2907"/>
    <cellStyle name="Calculation 87" xfId="2908"/>
    <cellStyle name="Calculation 870" xfId="2909"/>
    <cellStyle name="Calculation 871" xfId="2910"/>
    <cellStyle name="Calculation 872" xfId="2911"/>
    <cellStyle name="Calculation 873" xfId="2912"/>
    <cellStyle name="Calculation 874" xfId="2913"/>
    <cellStyle name="Calculation 875" xfId="2914"/>
    <cellStyle name="Calculation 876" xfId="2915"/>
    <cellStyle name="Calculation 877" xfId="2916"/>
    <cellStyle name="Calculation 878" xfId="2917"/>
    <cellStyle name="Calculation 879" xfId="2918"/>
    <cellStyle name="Calculation 88" xfId="2919"/>
    <cellStyle name="Calculation 880" xfId="2920"/>
    <cellStyle name="Calculation 881" xfId="2921"/>
    <cellStyle name="Calculation 882" xfId="2922"/>
    <cellStyle name="Calculation 883" xfId="2923"/>
    <cellStyle name="Calculation 884" xfId="2924"/>
    <cellStyle name="Calculation 885" xfId="2925"/>
    <cellStyle name="Calculation 886" xfId="2926"/>
    <cellStyle name="Calculation 887" xfId="2927"/>
    <cellStyle name="Calculation 888" xfId="2928"/>
    <cellStyle name="Calculation 889" xfId="2929"/>
    <cellStyle name="Calculation 89" xfId="2930"/>
    <cellStyle name="Calculation 890" xfId="2931"/>
    <cellStyle name="Calculation 891" xfId="2932"/>
    <cellStyle name="Calculation 892" xfId="2933"/>
    <cellStyle name="Calculation 893" xfId="2934"/>
    <cellStyle name="Calculation 894" xfId="2935"/>
    <cellStyle name="Calculation 895" xfId="2936"/>
    <cellStyle name="Calculation 896" xfId="2937"/>
    <cellStyle name="Calculation 897" xfId="2938"/>
    <cellStyle name="Calculation 898" xfId="2939"/>
    <cellStyle name="Calculation 899" xfId="2940"/>
    <cellStyle name="Calculation 9" xfId="2941"/>
    <cellStyle name="Calculation 90" xfId="2942"/>
    <cellStyle name="Calculation 900" xfId="2943"/>
    <cellStyle name="Calculation 901" xfId="2944"/>
    <cellStyle name="Calculation 902" xfId="2945"/>
    <cellStyle name="Calculation 903" xfId="2946"/>
    <cellStyle name="Calculation 904" xfId="2947"/>
    <cellStyle name="Calculation 905" xfId="2948"/>
    <cellStyle name="Calculation 906" xfId="2949"/>
    <cellStyle name="Calculation 907" xfId="2950"/>
    <cellStyle name="Calculation 908" xfId="2951"/>
    <cellStyle name="Calculation 909" xfId="2952"/>
    <cellStyle name="Calculation 91" xfId="2953"/>
    <cellStyle name="Calculation 910" xfId="2954"/>
    <cellStyle name="Calculation 911" xfId="2955"/>
    <cellStyle name="Calculation 912" xfId="2956"/>
    <cellStyle name="Calculation 913" xfId="2957"/>
    <cellStyle name="Calculation 914" xfId="2958"/>
    <cellStyle name="Calculation 915" xfId="2959"/>
    <cellStyle name="Calculation 916" xfId="2960"/>
    <cellStyle name="Calculation 917" xfId="2961"/>
    <cellStyle name="Calculation 918" xfId="2962"/>
    <cellStyle name="Calculation 919" xfId="2963"/>
    <cellStyle name="Calculation 92" xfId="2964"/>
    <cellStyle name="Calculation 920" xfId="2965"/>
    <cellStyle name="Calculation 921" xfId="2966"/>
    <cellStyle name="Calculation 922" xfId="2967"/>
    <cellStyle name="Calculation 923" xfId="2968"/>
    <cellStyle name="Calculation 924" xfId="2969"/>
    <cellStyle name="Calculation 925" xfId="2970"/>
    <cellStyle name="Calculation 926" xfId="2971"/>
    <cellStyle name="Calculation 927" xfId="2972"/>
    <cellStyle name="Calculation 928" xfId="2973"/>
    <cellStyle name="Calculation 929" xfId="2974"/>
    <cellStyle name="Calculation 93" xfId="2975"/>
    <cellStyle name="Calculation 930" xfId="2976"/>
    <cellStyle name="Calculation 931" xfId="2977"/>
    <cellStyle name="Calculation 932" xfId="2978"/>
    <cellStyle name="Calculation 933" xfId="2979"/>
    <cellStyle name="Calculation 934" xfId="2980"/>
    <cellStyle name="Calculation 935" xfId="2981"/>
    <cellStyle name="Calculation 936" xfId="2982"/>
    <cellStyle name="Calculation 937" xfId="2983"/>
    <cellStyle name="Calculation 938" xfId="2984"/>
    <cellStyle name="Calculation 939" xfId="2985"/>
    <cellStyle name="Calculation 94" xfId="2986"/>
    <cellStyle name="Calculation 940" xfId="2987"/>
    <cellStyle name="Calculation 941" xfId="2988"/>
    <cellStyle name="Calculation 942" xfId="2989"/>
    <cellStyle name="Calculation 943" xfId="2990"/>
    <cellStyle name="Calculation 944" xfId="2991"/>
    <cellStyle name="Calculation 945" xfId="2992"/>
    <cellStyle name="Calculation 946" xfId="2993"/>
    <cellStyle name="Calculation 947" xfId="2994"/>
    <cellStyle name="Calculation 948" xfId="2995"/>
    <cellStyle name="Calculation 949" xfId="2996"/>
    <cellStyle name="Calculation 95" xfId="2997"/>
    <cellStyle name="Calculation 950" xfId="2998"/>
    <cellStyle name="Calculation 951" xfId="2999"/>
    <cellStyle name="Calculation 952" xfId="3000"/>
    <cellStyle name="Calculation 953" xfId="3001"/>
    <cellStyle name="Calculation 954" xfId="3002"/>
    <cellStyle name="Calculation 955" xfId="3003"/>
    <cellStyle name="Calculation 956" xfId="3004"/>
    <cellStyle name="Calculation 957" xfId="3005"/>
    <cellStyle name="Calculation 958" xfId="3006"/>
    <cellStyle name="Calculation 959" xfId="3007"/>
    <cellStyle name="Calculation 96" xfId="3008"/>
    <cellStyle name="Calculation 960" xfId="3009"/>
    <cellStyle name="Calculation 961" xfId="3010"/>
    <cellStyle name="Calculation 962" xfId="3011"/>
    <cellStyle name="Calculation 963" xfId="3012"/>
    <cellStyle name="Calculation 964" xfId="3013"/>
    <cellStyle name="Calculation 965" xfId="3014"/>
    <cellStyle name="Calculation 966" xfId="3015"/>
    <cellStyle name="Calculation 967" xfId="3016"/>
    <cellStyle name="Calculation 968" xfId="3017"/>
    <cellStyle name="Calculation 969" xfId="3018"/>
    <cellStyle name="Calculation 97" xfId="3019"/>
    <cellStyle name="Calculation 970" xfId="3020"/>
    <cellStyle name="Calculation 971" xfId="3021"/>
    <cellStyle name="Calculation 972" xfId="3022"/>
    <cellStyle name="Calculation 973" xfId="3023"/>
    <cellStyle name="Calculation 974" xfId="3024"/>
    <cellStyle name="Calculation 975" xfId="3025"/>
    <cellStyle name="Calculation 976" xfId="3026"/>
    <cellStyle name="Calculation 977" xfId="3027"/>
    <cellStyle name="Calculation 978" xfId="3028"/>
    <cellStyle name="Calculation 979" xfId="3029"/>
    <cellStyle name="Calculation 98" xfId="3030"/>
    <cellStyle name="Calculation 980" xfId="3031"/>
    <cellStyle name="Calculation 981" xfId="3032"/>
    <cellStyle name="Calculation 982" xfId="3033"/>
    <cellStyle name="Calculation 983" xfId="3034"/>
    <cellStyle name="Calculation 984" xfId="3035"/>
    <cellStyle name="Calculation 985" xfId="3036"/>
    <cellStyle name="Calculation 986" xfId="3037"/>
    <cellStyle name="Calculation 987" xfId="3038"/>
    <cellStyle name="Calculation 988" xfId="3039"/>
    <cellStyle name="Calculation 989" xfId="3040"/>
    <cellStyle name="Calculation 99" xfId="3041"/>
    <cellStyle name="Calculation 990" xfId="3042"/>
    <cellStyle name="Calculation 991" xfId="3043"/>
    <cellStyle name="Calculation 992" xfId="3044"/>
    <cellStyle name="Calculation 993" xfId="3045"/>
    <cellStyle name="Calculation 994" xfId="3046"/>
    <cellStyle name="Calculation 995" xfId="3047"/>
    <cellStyle name="Calculation 996" xfId="3048"/>
    <cellStyle name="Calculation 997" xfId="3049"/>
    <cellStyle name="Calculation 998" xfId="3050"/>
    <cellStyle name="Calculation 999" xfId="3051"/>
    <cellStyle name="Cálculo" xfId="307"/>
    <cellStyle name="Celda de comprobación" xfId="308"/>
    <cellStyle name="Celda vinculada" xfId="309"/>
    <cellStyle name="Cella collegata" xfId="310"/>
    <cellStyle name="Cella da controllare" xfId="311"/>
    <cellStyle name="Cella da controllare 2" xfId="312"/>
    <cellStyle name="Cellule liée" xfId="313"/>
    <cellStyle name="Cellule liée 2" xfId="314"/>
    <cellStyle name="Célula Ligada" xfId="315"/>
    <cellStyle name="Check Cell" xfId="316"/>
    <cellStyle name="Check Cell 10" xfId="3052"/>
    <cellStyle name="Check Cell 100" xfId="3053"/>
    <cellStyle name="Check Cell 1000" xfId="3054"/>
    <cellStyle name="Check Cell 1001" xfId="3055"/>
    <cellStyle name="Check Cell 1002" xfId="3056"/>
    <cellStyle name="Check Cell 1003" xfId="3057"/>
    <cellStyle name="Check Cell 1004" xfId="3058"/>
    <cellStyle name="Check Cell 1005" xfId="3059"/>
    <cellStyle name="Check Cell 1006" xfId="3060"/>
    <cellStyle name="Check Cell 1007" xfId="3061"/>
    <cellStyle name="Check Cell 1008" xfId="3062"/>
    <cellStyle name="Check Cell 1009" xfId="3063"/>
    <cellStyle name="Check Cell 101" xfId="3064"/>
    <cellStyle name="Check Cell 1010" xfId="3065"/>
    <cellStyle name="Check Cell 1011" xfId="3066"/>
    <cellStyle name="Check Cell 1012" xfId="3067"/>
    <cellStyle name="Check Cell 1013" xfId="3068"/>
    <cellStyle name="Check Cell 1014" xfId="3069"/>
    <cellStyle name="Check Cell 1015" xfId="3070"/>
    <cellStyle name="Check Cell 1016" xfId="3071"/>
    <cellStyle name="Check Cell 1017" xfId="3072"/>
    <cellStyle name="Check Cell 1018" xfId="3073"/>
    <cellStyle name="Check Cell 1019" xfId="3074"/>
    <cellStyle name="Check Cell 102" xfId="3075"/>
    <cellStyle name="Check Cell 1020" xfId="3076"/>
    <cellStyle name="Check Cell 1021" xfId="3077"/>
    <cellStyle name="Check Cell 1022" xfId="3078"/>
    <cellStyle name="Check Cell 1023" xfId="3079"/>
    <cellStyle name="Check Cell 1024" xfId="3080"/>
    <cellStyle name="Check Cell 1025" xfId="3081"/>
    <cellStyle name="Check Cell 1026" xfId="3082"/>
    <cellStyle name="Check Cell 1027" xfId="3083"/>
    <cellStyle name="Check Cell 1028" xfId="3084"/>
    <cellStyle name="Check Cell 1029" xfId="3085"/>
    <cellStyle name="Check Cell 103" xfId="3086"/>
    <cellStyle name="Check Cell 1030" xfId="3087"/>
    <cellStyle name="Check Cell 1031" xfId="3088"/>
    <cellStyle name="Check Cell 1032" xfId="3089"/>
    <cellStyle name="Check Cell 1033" xfId="3090"/>
    <cellStyle name="Check Cell 1034" xfId="3091"/>
    <cellStyle name="Check Cell 1035" xfId="3092"/>
    <cellStyle name="Check Cell 1036" xfId="3093"/>
    <cellStyle name="Check Cell 1037" xfId="3094"/>
    <cellStyle name="Check Cell 1038" xfId="3095"/>
    <cellStyle name="Check Cell 1039" xfId="3096"/>
    <cellStyle name="Check Cell 104" xfId="3097"/>
    <cellStyle name="Check Cell 1040" xfId="3098"/>
    <cellStyle name="Check Cell 1041" xfId="3099"/>
    <cellStyle name="Check Cell 1042" xfId="3100"/>
    <cellStyle name="Check Cell 1043" xfId="3101"/>
    <cellStyle name="Check Cell 1044" xfId="3102"/>
    <cellStyle name="Check Cell 1045" xfId="3103"/>
    <cellStyle name="Check Cell 1046" xfId="3104"/>
    <cellStyle name="Check Cell 1047" xfId="3105"/>
    <cellStyle name="Check Cell 1048" xfId="3106"/>
    <cellStyle name="Check Cell 1049" xfId="3107"/>
    <cellStyle name="Check Cell 105" xfId="3108"/>
    <cellStyle name="Check Cell 1050" xfId="3109"/>
    <cellStyle name="Check Cell 1051" xfId="3110"/>
    <cellStyle name="Check Cell 1052" xfId="3111"/>
    <cellStyle name="Check Cell 1053" xfId="3112"/>
    <cellStyle name="Check Cell 1054" xfId="3113"/>
    <cellStyle name="Check Cell 1055" xfId="3114"/>
    <cellStyle name="Check Cell 1056" xfId="3115"/>
    <cellStyle name="Check Cell 1057" xfId="3116"/>
    <cellStyle name="Check Cell 1058" xfId="3117"/>
    <cellStyle name="Check Cell 1059" xfId="3118"/>
    <cellStyle name="Check Cell 106" xfId="3119"/>
    <cellStyle name="Check Cell 1060" xfId="3120"/>
    <cellStyle name="Check Cell 1061" xfId="3121"/>
    <cellStyle name="Check Cell 1062" xfId="3122"/>
    <cellStyle name="Check Cell 1063" xfId="3123"/>
    <cellStyle name="Check Cell 1064" xfId="3124"/>
    <cellStyle name="Check Cell 1065" xfId="3125"/>
    <cellStyle name="Check Cell 1066" xfId="3126"/>
    <cellStyle name="Check Cell 1067" xfId="3127"/>
    <cellStyle name="Check Cell 1068" xfId="3128"/>
    <cellStyle name="Check Cell 1069" xfId="3129"/>
    <cellStyle name="Check Cell 107" xfId="3130"/>
    <cellStyle name="Check Cell 1070" xfId="3131"/>
    <cellStyle name="Check Cell 1071" xfId="3132"/>
    <cellStyle name="Check Cell 1072" xfId="3133"/>
    <cellStyle name="Check Cell 1073" xfId="3134"/>
    <cellStyle name="Check Cell 1074" xfId="3135"/>
    <cellStyle name="Check Cell 1075" xfId="3136"/>
    <cellStyle name="Check Cell 1076" xfId="3137"/>
    <cellStyle name="Check Cell 1077" xfId="3138"/>
    <cellStyle name="Check Cell 1078" xfId="3139"/>
    <cellStyle name="Check Cell 1079" xfId="3140"/>
    <cellStyle name="Check Cell 108" xfId="3141"/>
    <cellStyle name="Check Cell 1080" xfId="3142"/>
    <cellStyle name="Check Cell 1081" xfId="3143"/>
    <cellStyle name="Check Cell 1082" xfId="3144"/>
    <cellStyle name="Check Cell 1083" xfId="3145"/>
    <cellStyle name="Check Cell 1084" xfId="3146"/>
    <cellStyle name="Check Cell 1085" xfId="3147"/>
    <cellStyle name="Check Cell 1086" xfId="3148"/>
    <cellStyle name="Check Cell 1087" xfId="3149"/>
    <cellStyle name="Check Cell 1088" xfId="3150"/>
    <cellStyle name="Check Cell 1089" xfId="3151"/>
    <cellStyle name="Check Cell 109" xfId="3152"/>
    <cellStyle name="Check Cell 1090" xfId="3153"/>
    <cellStyle name="Check Cell 1091" xfId="3154"/>
    <cellStyle name="Check Cell 1092" xfId="3155"/>
    <cellStyle name="Check Cell 1093" xfId="3156"/>
    <cellStyle name="Check Cell 1094" xfId="3157"/>
    <cellStyle name="Check Cell 1095" xfId="3158"/>
    <cellStyle name="Check Cell 1096" xfId="3159"/>
    <cellStyle name="Check Cell 1097" xfId="3160"/>
    <cellStyle name="Check Cell 1098" xfId="3161"/>
    <cellStyle name="Check Cell 1099" xfId="3162"/>
    <cellStyle name="Check Cell 11" xfId="3163"/>
    <cellStyle name="Check Cell 110" xfId="3164"/>
    <cellStyle name="Check Cell 1100" xfId="3165"/>
    <cellStyle name="Check Cell 1101" xfId="3166"/>
    <cellStyle name="Check Cell 1102" xfId="3167"/>
    <cellStyle name="Check Cell 1103" xfId="3168"/>
    <cellStyle name="Check Cell 1104" xfId="3169"/>
    <cellStyle name="Check Cell 1105" xfId="3170"/>
    <cellStyle name="Check Cell 1106" xfId="3171"/>
    <cellStyle name="Check Cell 1107" xfId="3172"/>
    <cellStyle name="Check Cell 1108" xfId="3173"/>
    <cellStyle name="Check Cell 1109" xfId="3174"/>
    <cellStyle name="Check Cell 111" xfId="3175"/>
    <cellStyle name="Check Cell 1110" xfId="3176"/>
    <cellStyle name="Check Cell 1111" xfId="3177"/>
    <cellStyle name="Check Cell 1112" xfId="3178"/>
    <cellStyle name="Check Cell 1113" xfId="3179"/>
    <cellStyle name="Check Cell 1114" xfId="3180"/>
    <cellStyle name="Check Cell 1115" xfId="3181"/>
    <cellStyle name="Check Cell 1116" xfId="3182"/>
    <cellStyle name="Check Cell 1117" xfId="3183"/>
    <cellStyle name="Check Cell 1118" xfId="3184"/>
    <cellStyle name="Check Cell 1119" xfId="3185"/>
    <cellStyle name="Check Cell 112" xfId="3186"/>
    <cellStyle name="Check Cell 1120" xfId="3187"/>
    <cellStyle name="Check Cell 1121" xfId="3188"/>
    <cellStyle name="Check Cell 1122" xfId="3189"/>
    <cellStyle name="Check Cell 1123" xfId="3190"/>
    <cellStyle name="Check Cell 1124" xfId="3191"/>
    <cellStyle name="Check Cell 1125" xfId="3192"/>
    <cellStyle name="Check Cell 1126" xfId="3193"/>
    <cellStyle name="Check Cell 1127" xfId="3194"/>
    <cellStyle name="Check Cell 1128" xfId="3195"/>
    <cellStyle name="Check Cell 1129" xfId="3196"/>
    <cellStyle name="Check Cell 113" xfId="3197"/>
    <cellStyle name="Check Cell 1130" xfId="3198"/>
    <cellStyle name="Check Cell 1131" xfId="3199"/>
    <cellStyle name="Check Cell 1132" xfId="3200"/>
    <cellStyle name="Check Cell 1133" xfId="3201"/>
    <cellStyle name="Check Cell 1134" xfId="3202"/>
    <cellStyle name="Check Cell 1135" xfId="3203"/>
    <cellStyle name="Check Cell 1136" xfId="3204"/>
    <cellStyle name="Check Cell 1137" xfId="3205"/>
    <cellStyle name="Check Cell 1138" xfId="3206"/>
    <cellStyle name="Check Cell 1139" xfId="3207"/>
    <cellStyle name="Check Cell 114" xfId="3208"/>
    <cellStyle name="Check Cell 1140" xfId="3209"/>
    <cellStyle name="Check Cell 1141" xfId="3210"/>
    <cellStyle name="Check Cell 1142" xfId="3211"/>
    <cellStyle name="Check Cell 1143" xfId="3212"/>
    <cellStyle name="Check Cell 1144" xfId="3213"/>
    <cellStyle name="Check Cell 1145" xfId="3214"/>
    <cellStyle name="Check Cell 1146" xfId="3215"/>
    <cellStyle name="Check Cell 1147" xfId="3216"/>
    <cellStyle name="Check Cell 1148" xfId="3217"/>
    <cellStyle name="Check Cell 1149" xfId="3218"/>
    <cellStyle name="Check Cell 115" xfId="3219"/>
    <cellStyle name="Check Cell 1150" xfId="3220"/>
    <cellStyle name="Check Cell 1151" xfId="3221"/>
    <cellStyle name="Check Cell 1152" xfId="3222"/>
    <cellStyle name="Check Cell 1153" xfId="3223"/>
    <cellStyle name="Check Cell 1154" xfId="3224"/>
    <cellStyle name="Check Cell 1155" xfId="3225"/>
    <cellStyle name="Check Cell 1156" xfId="3226"/>
    <cellStyle name="Check Cell 1157" xfId="3227"/>
    <cellStyle name="Check Cell 1158" xfId="3228"/>
    <cellStyle name="Check Cell 1159" xfId="3229"/>
    <cellStyle name="Check Cell 116" xfId="3230"/>
    <cellStyle name="Check Cell 1160" xfId="3231"/>
    <cellStyle name="Check Cell 1161" xfId="3232"/>
    <cellStyle name="Check Cell 1162" xfId="3233"/>
    <cellStyle name="Check Cell 117" xfId="3234"/>
    <cellStyle name="Check Cell 118" xfId="3235"/>
    <cellStyle name="Check Cell 119" xfId="3236"/>
    <cellStyle name="Check Cell 12" xfId="3237"/>
    <cellStyle name="Check Cell 120" xfId="3238"/>
    <cellStyle name="Check Cell 121" xfId="3239"/>
    <cellStyle name="Check Cell 122" xfId="3240"/>
    <cellStyle name="Check Cell 123" xfId="3241"/>
    <cellStyle name="Check Cell 124" xfId="3242"/>
    <cellStyle name="Check Cell 125" xfId="3243"/>
    <cellStyle name="Check Cell 126" xfId="3244"/>
    <cellStyle name="Check Cell 127" xfId="3245"/>
    <cellStyle name="Check Cell 128" xfId="3246"/>
    <cellStyle name="Check Cell 129" xfId="3247"/>
    <cellStyle name="Check Cell 13" xfId="3248"/>
    <cellStyle name="Check Cell 130" xfId="3249"/>
    <cellStyle name="Check Cell 131" xfId="3250"/>
    <cellStyle name="Check Cell 132" xfId="3251"/>
    <cellStyle name="Check Cell 133" xfId="3252"/>
    <cellStyle name="Check Cell 134" xfId="3253"/>
    <cellStyle name="Check Cell 135" xfId="3254"/>
    <cellStyle name="Check Cell 136" xfId="3255"/>
    <cellStyle name="Check Cell 137" xfId="3256"/>
    <cellStyle name="Check Cell 138" xfId="3257"/>
    <cellStyle name="Check Cell 139" xfId="3258"/>
    <cellStyle name="Check Cell 14" xfId="3259"/>
    <cellStyle name="Check Cell 140" xfId="3260"/>
    <cellStyle name="Check Cell 141" xfId="3261"/>
    <cellStyle name="Check Cell 142" xfId="3262"/>
    <cellStyle name="Check Cell 143" xfId="3263"/>
    <cellStyle name="Check Cell 144" xfId="3264"/>
    <cellStyle name="Check Cell 145" xfId="3265"/>
    <cellStyle name="Check Cell 146" xfId="3266"/>
    <cellStyle name="Check Cell 147" xfId="3267"/>
    <cellStyle name="Check Cell 148" xfId="3268"/>
    <cellStyle name="Check Cell 149" xfId="3269"/>
    <cellStyle name="Check Cell 15" xfId="3270"/>
    <cellStyle name="Check Cell 150" xfId="3271"/>
    <cellStyle name="Check Cell 151" xfId="3272"/>
    <cellStyle name="Check Cell 152" xfId="3273"/>
    <cellStyle name="Check Cell 153" xfId="3274"/>
    <cellStyle name="Check Cell 154" xfId="3275"/>
    <cellStyle name="Check Cell 155" xfId="3276"/>
    <cellStyle name="Check Cell 156" xfId="3277"/>
    <cellStyle name="Check Cell 157" xfId="3278"/>
    <cellStyle name="Check Cell 158" xfId="3279"/>
    <cellStyle name="Check Cell 159" xfId="3280"/>
    <cellStyle name="Check Cell 16" xfId="3281"/>
    <cellStyle name="Check Cell 160" xfId="3282"/>
    <cellStyle name="Check Cell 161" xfId="3283"/>
    <cellStyle name="Check Cell 162" xfId="3284"/>
    <cellStyle name="Check Cell 163" xfId="3285"/>
    <cellStyle name="Check Cell 164" xfId="3286"/>
    <cellStyle name="Check Cell 165" xfId="3287"/>
    <cellStyle name="Check Cell 166" xfId="3288"/>
    <cellStyle name="Check Cell 167" xfId="3289"/>
    <cellStyle name="Check Cell 168" xfId="3290"/>
    <cellStyle name="Check Cell 169" xfId="3291"/>
    <cellStyle name="Check Cell 17" xfId="3292"/>
    <cellStyle name="Check Cell 170" xfId="3293"/>
    <cellStyle name="Check Cell 171" xfId="3294"/>
    <cellStyle name="Check Cell 172" xfId="3295"/>
    <cellStyle name="Check Cell 173" xfId="3296"/>
    <cellStyle name="Check Cell 174" xfId="3297"/>
    <cellStyle name="Check Cell 175" xfId="3298"/>
    <cellStyle name="Check Cell 176" xfId="3299"/>
    <cellStyle name="Check Cell 177" xfId="3300"/>
    <cellStyle name="Check Cell 178" xfId="3301"/>
    <cellStyle name="Check Cell 179" xfId="3302"/>
    <cellStyle name="Check Cell 18" xfId="3303"/>
    <cellStyle name="Check Cell 180" xfId="3304"/>
    <cellStyle name="Check Cell 181" xfId="3305"/>
    <cellStyle name="Check Cell 182" xfId="3306"/>
    <cellStyle name="Check Cell 183" xfId="3307"/>
    <cellStyle name="Check Cell 184" xfId="3308"/>
    <cellStyle name="Check Cell 185" xfId="3309"/>
    <cellStyle name="Check Cell 186" xfId="3310"/>
    <cellStyle name="Check Cell 187" xfId="3311"/>
    <cellStyle name="Check Cell 188" xfId="3312"/>
    <cellStyle name="Check Cell 189" xfId="3313"/>
    <cellStyle name="Check Cell 19" xfId="3314"/>
    <cellStyle name="Check Cell 190" xfId="3315"/>
    <cellStyle name="Check Cell 191" xfId="3316"/>
    <cellStyle name="Check Cell 192" xfId="3317"/>
    <cellStyle name="Check Cell 193" xfId="3318"/>
    <cellStyle name="Check Cell 194" xfId="3319"/>
    <cellStyle name="Check Cell 195" xfId="3320"/>
    <cellStyle name="Check Cell 196" xfId="3321"/>
    <cellStyle name="Check Cell 197" xfId="3322"/>
    <cellStyle name="Check Cell 198" xfId="3323"/>
    <cellStyle name="Check Cell 199" xfId="3324"/>
    <cellStyle name="Check Cell 2" xfId="317"/>
    <cellStyle name="Check Cell 2 2" xfId="3325"/>
    <cellStyle name="Check Cell 2 3" xfId="3326"/>
    <cellStyle name="Check Cell 20" xfId="3327"/>
    <cellStyle name="Check Cell 200" xfId="3328"/>
    <cellStyle name="Check Cell 201" xfId="3329"/>
    <cellStyle name="Check Cell 202" xfId="3330"/>
    <cellStyle name="Check Cell 203" xfId="3331"/>
    <cellStyle name="Check Cell 204" xfId="3332"/>
    <cellStyle name="Check Cell 205" xfId="3333"/>
    <cellStyle name="Check Cell 206" xfId="3334"/>
    <cellStyle name="Check Cell 207" xfId="3335"/>
    <cellStyle name="Check Cell 208" xfId="3336"/>
    <cellStyle name="Check Cell 209" xfId="3337"/>
    <cellStyle name="Check Cell 21" xfId="3338"/>
    <cellStyle name="Check Cell 210" xfId="3339"/>
    <cellStyle name="Check Cell 211" xfId="3340"/>
    <cellStyle name="Check Cell 212" xfId="3341"/>
    <cellStyle name="Check Cell 213" xfId="3342"/>
    <cellStyle name="Check Cell 214" xfId="3343"/>
    <cellStyle name="Check Cell 215" xfId="3344"/>
    <cellStyle name="Check Cell 216" xfId="3345"/>
    <cellStyle name="Check Cell 217" xfId="3346"/>
    <cellStyle name="Check Cell 218" xfId="3347"/>
    <cellStyle name="Check Cell 219" xfId="3348"/>
    <cellStyle name="Check Cell 22" xfId="3349"/>
    <cellStyle name="Check Cell 220" xfId="3350"/>
    <cellStyle name="Check Cell 221" xfId="3351"/>
    <cellStyle name="Check Cell 222" xfId="3352"/>
    <cellStyle name="Check Cell 223" xfId="3353"/>
    <cellStyle name="Check Cell 224" xfId="3354"/>
    <cellStyle name="Check Cell 225" xfId="3355"/>
    <cellStyle name="Check Cell 226" xfId="3356"/>
    <cellStyle name="Check Cell 227" xfId="3357"/>
    <cellStyle name="Check Cell 228" xfId="3358"/>
    <cellStyle name="Check Cell 229" xfId="3359"/>
    <cellStyle name="Check Cell 23" xfId="3360"/>
    <cellStyle name="Check Cell 230" xfId="3361"/>
    <cellStyle name="Check Cell 231" xfId="3362"/>
    <cellStyle name="Check Cell 232" xfId="3363"/>
    <cellStyle name="Check Cell 233" xfId="3364"/>
    <cellStyle name="Check Cell 234" xfId="3365"/>
    <cellStyle name="Check Cell 235" xfId="3366"/>
    <cellStyle name="Check Cell 236" xfId="3367"/>
    <cellStyle name="Check Cell 237" xfId="3368"/>
    <cellStyle name="Check Cell 238" xfId="3369"/>
    <cellStyle name="Check Cell 239" xfId="3370"/>
    <cellStyle name="Check Cell 24" xfId="3371"/>
    <cellStyle name="Check Cell 240" xfId="3372"/>
    <cellStyle name="Check Cell 241" xfId="3373"/>
    <cellStyle name="Check Cell 242" xfId="3374"/>
    <cellStyle name="Check Cell 243" xfId="3375"/>
    <cellStyle name="Check Cell 244" xfId="3376"/>
    <cellStyle name="Check Cell 245" xfId="3377"/>
    <cellStyle name="Check Cell 246" xfId="3378"/>
    <cellStyle name="Check Cell 247" xfId="3379"/>
    <cellStyle name="Check Cell 248" xfId="3380"/>
    <cellStyle name="Check Cell 249" xfId="3381"/>
    <cellStyle name="Check Cell 25" xfId="3382"/>
    <cellStyle name="Check Cell 250" xfId="3383"/>
    <cellStyle name="Check Cell 251" xfId="3384"/>
    <cellStyle name="Check Cell 252" xfId="3385"/>
    <cellStyle name="Check Cell 253" xfId="3386"/>
    <cellStyle name="Check Cell 254" xfId="3387"/>
    <cellStyle name="Check Cell 255" xfId="3388"/>
    <cellStyle name="Check Cell 256" xfId="3389"/>
    <cellStyle name="Check Cell 257" xfId="3390"/>
    <cellStyle name="Check Cell 258" xfId="3391"/>
    <cellStyle name="Check Cell 259" xfId="3392"/>
    <cellStyle name="Check Cell 26" xfId="3393"/>
    <cellStyle name="Check Cell 260" xfId="3394"/>
    <cellStyle name="Check Cell 261" xfId="3395"/>
    <cellStyle name="Check Cell 262" xfId="3396"/>
    <cellStyle name="Check Cell 263" xfId="3397"/>
    <cellStyle name="Check Cell 264" xfId="3398"/>
    <cellStyle name="Check Cell 265" xfId="3399"/>
    <cellStyle name="Check Cell 266" xfId="3400"/>
    <cellStyle name="Check Cell 267" xfId="3401"/>
    <cellStyle name="Check Cell 268" xfId="3402"/>
    <cellStyle name="Check Cell 269" xfId="3403"/>
    <cellStyle name="Check Cell 27" xfId="3404"/>
    <cellStyle name="Check Cell 270" xfId="3405"/>
    <cellStyle name="Check Cell 271" xfId="3406"/>
    <cellStyle name="Check Cell 272" xfId="3407"/>
    <cellStyle name="Check Cell 273" xfId="3408"/>
    <cellStyle name="Check Cell 274" xfId="3409"/>
    <cellStyle name="Check Cell 275" xfId="3410"/>
    <cellStyle name="Check Cell 276" xfId="3411"/>
    <cellStyle name="Check Cell 277" xfId="3412"/>
    <cellStyle name="Check Cell 278" xfId="3413"/>
    <cellStyle name="Check Cell 279" xfId="3414"/>
    <cellStyle name="Check Cell 28" xfId="3415"/>
    <cellStyle name="Check Cell 280" xfId="3416"/>
    <cellStyle name="Check Cell 281" xfId="3417"/>
    <cellStyle name="Check Cell 282" xfId="3418"/>
    <cellStyle name="Check Cell 283" xfId="3419"/>
    <cellStyle name="Check Cell 284" xfId="3420"/>
    <cellStyle name="Check Cell 285" xfId="3421"/>
    <cellStyle name="Check Cell 286" xfId="3422"/>
    <cellStyle name="Check Cell 287" xfId="3423"/>
    <cellStyle name="Check Cell 288" xfId="3424"/>
    <cellStyle name="Check Cell 289" xfId="3425"/>
    <cellStyle name="Check Cell 29" xfId="3426"/>
    <cellStyle name="Check Cell 290" xfId="3427"/>
    <cellStyle name="Check Cell 291" xfId="3428"/>
    <cellStyle name="Check Cell 292" xfId="3429"/>
    <cellStyle name="Check Cell 293" xfId="3430"/>
    <cellStyle name="Check Cell 294" xfId="3431"/>
    <cellStyle name="Check Cell 295" xfId="3432"/>
    <cellStyle name="Check Cell 296" xfId="3433"/>
    <cellStyle name="Check Cell 297" xfId="3434"/>
    <cellStyle name="Check Cell 298" xfId="3435"/>
    <cellStyle name="Check Cell 299" xfId="3436"/>
    <cellStyle name="Check Cell 3" xfId="318"/>
    <cellStyle name="Check Cell 30" xfId="3437"/>
    <cellStyle name="Check Cell 300" xfId="3438"/>
    <cellStyle name="Check Cell 301" xfId="3439"/>
    <cellStyle name="Check Cell 302" xfId="3440"/>
    <cellStyle name="Check Cell 303" xfId="3441"/>
    <cellStyle name="Check Cell 304" xfId="3442"/>
    <cellStyle name="Check Cell 305" xfId="3443"/>
    <cellStyle name="Check Cell 306" xfId="3444"/>
    <cellStyle name="Check Cell 307" xfId="3445"/>
    <cellStyle name="Check Cell 308" xfId="3446"/>
    <cellStyle name="Check Cell 309" xfId="3447"/>
    <cellStyle name="Check Cell 31" xfId="3448"/>
    <cellStyle name="Check Cell 310" xfId="3449"/>
    <cellStyle name="Check Cell 311" xfId="3450"/>
    <cellStyle name="Check Cell 312" xfId="3451"/>
    <cellStyle name="Check Cell 313" xfId="3452"/>
    <cellStyle name="Check Cell 314" xfId="3453"/>
    <cellStyle name="Check Cell 315" xfId="3454"/>
    <cellStyle name="Check Cell 316" xfId="3455"/>
    <cellStyle name="Check Cell 317" xfId="3456"/>
    <cellStyle name="Check Cell 318" xfId="3457"/>
    <cellStyle name="Check Cell 319" xfId="3458"/>
    <cellStyle name="Check Cell 32" xfId="3459"/>
    <cellStyle name="Check Cell 320" xfId="3460"/>
    <cellStyle name="Check Cell 321" xfId="3461"/>
    <cellStyle name="Check Cell 322" xfId="3462"/>
    <cellStyle name="Check Cell 323" xfId="3463"/>
    <cellStyle name="Check Cell 324" xfId="3464"/>
    <cellStyle name="Check Cell 325" xfId="3465"/>
    <cellStyle name="Check Cell 326" xfId="3466"/>
    <cellStyle name="Check Cell 327" xfId="3467"/>
    <cellStyle name="Check Cell 328" xfId="3468"/>
    <cellStyle name="Check Cell 329" xfId="3469"/>
    <cellStyle name="Check Cell 33" xfId="3470"/>
    <cellStyle name="Check Cell 330" xfId="3471"/>
    <cellStyle name="Check Cell 331" xfId="3472"/>
    <cellStyle name="Check Cell 332" xfId="3473"/>
    <cellStyle name="Check Cell 333" xfId="3474"/>
    <cellStyle name="Check Cell 334" xfId="3475"/>
    <cellStyle name="Check Cell 335" xfId="3476"/>
    <cellStyle name="Check Cell 336" xfId="3477"/>
    <cellStyle name="Check Cell 337" xfId="3478"/>
    <cellStyle name="Check Cell 338" xfId="3479"/>
    <cellStyle name="Check Cell 339" xfId="3480"/>
    <cellStyle name="Check Cell 34" xfId="3481"/>
    <cellStyle name="Check Cell 340" xfId="3482"/>
    <cellStyle name="Check Cell 341" xfId="3483"/>
    <cellStyle name="Check Cell 342" xfId="3484"/>
    <cellStyle name="Check Cell 343" xfId="3485"/>
    <cellStyle name="Check Cell 344" xfId="3486"/>
    <cellStyle name="Check Cell 345" xfId="3487"/>
    <cellStyle name="Check Cell 346" xfId="3488"/>
    <cellStyle name="Check Cell 347" xfId="3489"/>
    <cellStyle name="Check Cell 348" xfId="3490"/>
    <cellStyle name="Check Cell 349" xfId="3491"/>
    <cellStyle name="Check Cell 35" xfId="3492"/>
    <cellStyle name="Check Cell 350" xfId="3493"/>
    <cellStyle name="Check Cell 351" xfId="3494"/>
    <cellStyle name="Check Cell 352" xfId="3495"/>
    <cellStyle name="Check Cell 353" xfId="3496"/>
    <cellStyle name="Check Cell 354" xfId="3497"/>
    <cellStyle name="Check Cell 355" xfId="3498"/>
    <cellStyle name="Check Cell 356" xfId="3499"/>
    <cellStyle name="Check Cell 357" xfId="3500"/>
    <cellStyle name="Check Cell 358" xfId="3501"/>
    <cellStyle name="Check Cell 359" xfId="3502"/>
    <cellStyle name="Check Cell 36" xfId="3503"/>
    <cellStyle name="Check Cell 360" xfId="3504"/>
    <cellStyle name="Check Cell 361" xfId="3505"/>
    <cellStyle name="Check Cell 362" xfId="3506"/>
    <cellStyle name="Check Cell 363" xfId="3507"/>
    <cellStyle name="Check Cell 364" xfId="3508"/>
    <cellStyle name="Check Cell 365" xfId="3509"/>
    <cellStyle name="Check Cell 366" xfId="3510"/>
    <cellStyle name="Check Cell 367" xfId="3511"/>
    <cellStyle name="Check Cell 368" xfId="3512"/>
    <cellStyle name="Check Cell 369" xfId="3513"/>
    <cellStyle name="Check Cell 37" xfId="3514"/>
    <cellStyle name="Check Cell 370" xfId="3515"/>
    <cellStyle name="Check Cell 371" xfId="3516"/>
    <cellStyle name="Check Cell 372" xfId="3517"/>
    <cellStyle name="Check Cell 373" xfId="3518"/>
    <cellStyle name="Check Cell 374" xfId="3519"/>
    <cellStyle name="Check Cell 375" xfId="3520"/>
    <cellStyle name="Check Cell 376" xfId="3521"/>
    <cellStyle name="Check Cell 377" xfId="3522"/>
    <cellStyle name="Check Cell 378" xfId="3523"/>
    <cellStyle name="Check Cell 379" xfId="3524"/>
    <cellStyle name="Check Cell 38" xfId="3525"/>
    <cellStyle name="Check Cell 380" xfId="3526"/>
    <cellStyle name="Check Cell 381" xfId="3527"/>
    <cellStyle name="Check Cell 382" xfId="3528"/>
    <cellStyle name="Check Cell 383" xfId="3529"/>
    <cellStyle name="Check Cell 384" xfId="3530"/>
    <cellStyle name="Check Cell 385" xfId="3531"/>
    <cellStyle name="Check Cell 386" xfId="3532"/>
    <cellStyle name="Check Cell 387" xfId="3533"/>
    <cellStyle name="Check Cell 388" xfId="3534"/>
    <cellStyle name="Check Cell 389" xfId="3535"/>
    <cellStyle name="Check Cell 39" xfId="3536"/>
    <cellStyle name="Check Cell 390" xfId="3537"/>
    <cellStyle name="Check Cell 391" xfId="3538"/>
    <cellStyle name="Check Cell 392" xfId="3539"/>
    <cellStyle name="Check Cell 393" xfId="3540"/>
    <cellStyle name="Check Cell 394" xfId="3541"/>
    <cellStyle name="Check Cell 395" xfId="3542"/>
    <cellStyle name="Check Cell 396" xfId="3543"/>
    <cellStyle name="Check Cell 397" xfId="3544"/>
    <cellStyle name="Check Cell 398" xfId="3545"/>
    <cellStyle name="Check Cell 399" xfId="3546"/>
    <cellStyle name="Check Cell 4" xfId="319"/>
    <cellStyle name="Check Cell 40" xfId="3547"/>
    <cellStyle name="Check Cell 400" xfId="3548"/>
    <cellStyle name="Check Cell 401" xfId="3549"/>
    <cellStyle name="Check Cell 402" xfId="3550"/>
    <cellStyle name="Check Cell 403" xfId="3551"/>
    <cellStyle name="Check Cell 404" xfId="3552"/>
    <cellStyle name="Check Cell 405" xfId="3553"/>
    <cellStyle name="Check Cell 406" xfId="3554"/>
    <cellStyle name="Check Cell 407" xfId="3555"/>
    <cellStyle name="Check Cell 408" xfId="3556"/>
    <cellStyle name="Check Cell 409" xfId="3557"/>
    <cellStyle name="Check Cell 41" xfId="3558"/>
    <cellStyle name="Check Cell 410" xfId="3559"/>
    <cellStyle name="Check Cell 411" xfId="3560"/>
    <cellStyle name="Check Cell 412" xfId="3561"/>
    <cellStyle name="Check Cell 413" xfId="3562"/>
    <cellStyle name="Check Cell 414" xfId="3563"/>
    <cellStyle name="Check Cell 415" xfId="3564"/>
    <cellStyle name="Check Cell 416" xfId="3565"/>
    <cellStyle name="Check Cell 417" xfId="3566"/>
    <cellStyle name="Check Cell 418" xfId="3567"/>
    <cellStyle name="Check Cell 419" xfId="3568"/>
    <cellStyle name="Check Cell 42" xfId="3569"/>
    <cellStyle name="Check Cell 420" xfId="3570"/>
    <cellStyle name="Check Cell 421" xfId="3571"/>
    <cellStyle name="Check Cell 422" xfId="3572"/>
    <cellStyle name="Check Cell 423" xfId="3573"/>
    <cellStyle name="Check Cell 424" xfId="3574"/>
    <cellStyle name="Check Cell 425" xfId="3575"/>
    <cellStyle name="Check Cell 426" xfId="3576"/>
    <cellStyle name="Check Cell 427" xfId="3577"/>
    <cellStyle name="Check Cell 428" xfId="3578"/>
    <cellStyle name="Check Cell 429" xfId="3579"/>
    <cellStyle name="Check Cell 43" xfId="3580"/>
    <cellStyle name="Check Cell 430" xfId="3581"/>
    <cellStyle name="Check Cell 431" xfId="3582"/>
    <cellStyle name="Check Cell 432" xfId="3583"/>
    <cellStyle name="Check Cell 433" xfId="3584"/>
    <cellStyle name="Check Cell 434" xfId="3585"/>
    <cellStyle name="Check Cell 435" xfId="3586"/>
    <cellStyle name="Check Cell 436" xfId="3587"/>
    <cellStyle name="Check Cell 437" xfId="3588"/>
    <cellStyle name="Check Cell 438" xfId="3589"/>
    <cellStyle name="Check Cell 439" xfId="3590"/>
    <cellStyle name="Check Cell 44" xfId="3591"/>
    <cellStyle name="Check Cell 440" xfId="3592"/>
    <cellStyle name="Check Cell 441" xfId="3593"/>
    <cellStyle name="Check Cell 442" xfId="3594"/>
    <cellStyle name="Check Cell 443" xfId="3595"/>
    <cellStyle name="Check Cell 444" xfId="3596"/>
    <cellStyle name="Check Cell 445" xfId="3597"/>
    <cellStyle name="Check Cell 446" xfId="3598"/>
    <cellStyle name="Check Cell 447" xfId="3599"/>
    <cellStyle name="Check Cell 448" xfId="3600"/>
    <cellStyle name="Check Cell 449" xfId="3601"/>
    <cellStyle name="Check Cell 45" xfId="3602"/>
    <cellStyle name="Check Cell 450" xfId="3603"/>
    <cellStyle name="Check Cell 451" xfId="3604"/>
    <cellStyle name="Check Cell 452" xfId="3605"/>
    <cellStyle name="Check Cell 453" xfId="3606"/>
    <cellStyle name="Check Cell 454" xfId="3607"/>
    <cellStyle name="Check Cell 455" xfId="3608"/>
    <cellStyle name="Check Cell 456" xfId="3609"/>
    <cellStyle name="Check Cell 457" xfId="3610"/>
    <cellStyle name="Check Cell 458" xfId="3611"/>
    <cellStyle name="Check Cell 459" xfId="3612"/>
    <cellStyle name="Check Cell 46" xfId="3613"/>
    <cellStyle name="Check Cell 460" xfId="3614"/>
    <cellStyle name="Check Cell 461" xfId="3615"/>
    <cellStyle name="Check Cell 462" xfId="3616"/>
    <cellStyle name="Check Cell 463" xfId="3617"/>
    <cellStyle name="Check Cell 464" xfId="3618"/>
    <cellStyle name="Check Cell 465" xfId="3619"/>
    <cellStyle name="Check Cell 466" xfId="3620"/>
    <cellStyle name="Check Cell 467" xfId="3621"/>
    <cellStyle name="Check Cell 468" xfId="3622"/>
    <cellStyle name="Check Cell 469" xfId="3623"/>
    <cellStyle name="Check Cell 47" xfId="3624"/>
    <cellStyle name="Check Cell 470" xfId="3625"/>
    <cellStyle name="Check Cell 471" xfId="3626"/>
    <cellStyle name="Check Cell 472" xfId="3627"/>
    <cellStyle name="Check Cell 473" xfId="3628"/>
    <cellStyle name="Check Cell 474" xfId="3629"/>
    <cellStyle name="Check Cell 475" xfId="3630"/>
    <cellStyle name="Check Cell 476" xfId="3631"/>
    <cellStyle name="Check Cell 477" xfId="3632"/>
    <cellStyle name="Check Cell 478" xfId="3633"/>
    <cellStyle name="Check Cell 479" xfId="3634"/>
    <cellStyle name="Check Cell 48" xfId="3635"/>
    <cellStyle name="Check Cell 480" xfId="3636"/>
    <cellStyle name="Check Cell 481" xfId="3637"/>
    <cellStyle name="Check Cell 482" xfId="3638"/>
    <cellStyle name="Check Cell 483" xfId="3639"/>
    <cellStyle name="Check Cell 484" xfId="3640"/>
    <cellStyle name="Check Cell 485" xfId="3641"/>
    <cellStyle name="Check Cell 486" xfId="3642"/>
    <cellStyle name="Check Cell 487" xfId="3643"/>
    <cellStyle name="Check Cell 488" xfId="3644"/>
    <cellStyle name="Check Cell 489" xfId="3645"/>
    <cellStyle name="Check Cell 49" xfId="3646"/>
    <cellStyle name="Check Cell 490" xfId="3647"/>
    <cellStyle name="Check Cell 491" xfId="3648"/>
    <cellStyle name="Check Cell 492" xfId="3649"/>
    <cellStyle name="Check Cell 493" xfId="3650"/>
    <cellStyle name="Check Cell 494" xfId="3651"/>
    <cellStyle name="Check Cell 495" xfId="3652"/>
    <cellStyle name="Check Cell 496" xfId="3653"/>
    <cellStyle name="Check Cell 497" xfId="3654"/>
    <cellStyle name="Check Cell 498" xfId="3655"/>
    <cellStyle name="Check Cell 499" xfId="3656"/>
    <cellStyle name="Check Cell 5" xfId="320"/>
    <cellStyle name="Check Cell 50" xfId="3657"/>
    <cellStyle name="Check Cell 500" xfId="3658"/>
    <cellStyle name="Check Cell 501" xfId="3659"/>
    <cellStyle name="Check Cell 502" xfId="3660"/>
    <cellStyle name="Check Cell 503" xfId="3661"/>
    <cellStyle name="Check Cell 504" xfId="3662"/>
    <cellStyle name="Check Cell 505" xfId="3663"/>
    <cellStyle name="Check Cell 506" xfId="3664"/>
    <cellStyle name="Check Cell 507" xfId="3665"/>
    <cellStyle name="Check Cell 508" xfId="3666"/>
    <cellStyle name="Check Cell 509" xfId="3667"/>
    <cellStyle name="Check Cell 51" xfId="3668"/>
    <cellStyle name="Check Cell 510" xfId="3669"/>
    <cellStyle name="Check Cell 511" xfId="3670"/>
    <cellStyle name="Check Cell 512" xfId="3671"/>
    <cellStyle name="Check Cell 513" xfId="3672"/>
    <cellStyle name="Check Cell 514" xfId="3673"/>
    <cellStyle name="Check Cell 515" xfId="3674"/>
    <cellStyle name="Check Cell 516" xfId="3675"/>
    <cellStyle name="Check Cell 517" xfId="3676"/>
    <cellStyle name="Check Cell 518" xfId="3677"/>
    <cellStyle name="Check Cell 519" xfId="3678"/>
    <cellStyle name="Check Cell 52" xfId="3679"/>
    <cellStyle name="Check Cell 520" xfId="3680"/>
    <cellStyle name="Check Cell 521" xfId="3681"/>
    <cellStyle name="Check Cell 522" xfId="3682"/>
    <cellStyle name="Check Cell 523" xfId="3683"/>
    <cellStyle name="Check Cell 524" xfId="3684"/>
    <cellStyle name="Check Cell 525" xfId="3685"/>
    <cellStyle name="Check Cell 526" xfId="3686"/>
    <cellStyle name="Check Cell 527" xfId="3687"/>
    <cellStyle name="Check Cell 528" xfId="3688"/>
    <cellStyle name="Check Cell 529" xfId="3689"/>
    <cellStyle name="Check Cell 53" xfId="3690"/>
    <cellStyle name="Check Cell 530" xfId="3691"/>
    <cellStyle name="Check Cell 531" xfId="3692"/>
    <cellStyle name="Check Cell 532" xfId="3693"/>
    <cellStyle name="Check Cell 533" xfId="3694"/>
    <cellStyle name="Check Cell 534" xfId="3695"/>
    <cellStyle name="Check Cell 535" xfId="3696"/>
    <cellStyle name="Check Cell 536" xfId="3697"/>
    <cellStyle name="Check Cell 537" xfId="3698"/>
    <cellStyle name="Check Cell 538" xfId="3699"/>
    <cellStyle name="Check Cell 539" xfId="3700"/>
    <cellStyle name="Check Cell 54" xfId="3701"/>
    <cellStyle name="Check Cell 540" xfId="3702"/>
    <cellStyle name="Check Cell 541" xfId="3703"/>
    <cellStyle name="Check Cell 542" xfId="3704"/>
    <cellStyle name="Check Cell 543" xfId="3705"/>
    <cellStyle name="Check Cell 544" xfId="3706"/>
    <cellStyle name="Check Cell 545" xfId="3707"/>
    <cellStyle name="Check Cell 546" xfId="3708"/>
    <cellStyle name="Check Cell 547" xfId="3709"/>
    <cellStyle name="Check Cell 548" xfId="3710"/>
    <cellStyle name="Check Cell 549" xfId="3711"/>
    <cellStyle name="Check Cell 55" xfId="3712"/>
    <cellStyle name="Check Cell 550" xfId="3713"/>
    <cellStyle name="Check Cell 551" xfId="3714"/>
    <cellStyle name="Check Cell 552" xfId="3715"/>
    <cellStyle name="Check Cell 553" xfId="3716"/>
    <cellStyle name="Check Cell 554" xfId="3717"/>
    <cellStyle name="Check Cell 555" xfId="3718"/>
    <cellStyle name="Check Cell 556" xfId="3719"/>
    <cellStyle name="Check Cell 557" xfId="3720"/>
    <cellStyle name="Check Cell 558" xfId="3721"/>
    <cellStyle name="Check Cell 559" xfId="3722"/>
    <cellStyle name="Check Cell 56" xfId="3723"/>
    <cellStyle name="Check Cell 560" xfId="3724"/>
    <cellStyle name="Check Cell 561" xfId="3725"/>
    <cellStyle name="Check Cell 562" xfId="3726"/>
    <cellStyle name="Check Cell 563" xfId="3727"/>
    <cellStyle name="Check Cell 564" xfId="3728"/>
    <cellStyle name="Check Cell 565" xfId="3729"/>
    <cellStyle name="Check Cell 566" xfId="3730"/>
    <cellStyle name="Check Cell 567" xfId="3731"/>
    <cellStyle name="Check Cell 568" xfId="3732"/>
    <cellStyle name="Check Cell 569" xfId="3733"/>
    <cellStyle name="Check Cell 57" xfId="3734"/>
    <cellStyle name="Check Cell 570" xfId="3735"/>
    <cellStyle name="Check Cell 571" xfId="3736"/>
    <cellStyle name="Check Cell 572" xfId="3737"/>
    <cellStyle name="Check Cell 573" xfId="3738"/>
    <cellStyle name="Check Cell 574" xfId="3739"/>
    <cellStyle name="Check Cell 575" xfId="3740"/>
    <cellStyle name="Check Cell 576" xfId="3741"/>
    <cellStyle name="Check Cell 577" xfId="3742"/>
    <cellStyle name="Check Cell 578" xfId="3743"/>
    <cellStyle name="Check Cell 579" xfId="3744"/>
    <cellStyle name="Check Cell 58" xfId="3745"/>
    <cellStyle name="Check Cell 580" xfId="3746"/>
    <cellStyle name="Check Cell 581" xfId="3747"/>
    <cellStyle name="Check Cell 582" xfId="3748"/>
    <cellStyle name="Check Cell 583" xfId="3749"/>
    <cellStyle name="Check Cell 584" xfId="3750"/>
    <cellStyle name="Check Cell 585" xfId="3751"/>
    <cellStyle name="Check Cell 586" xfId="3752"/>
    <cellStyle name="Check Cell 587" xfId="3753"/>
    <cellStyle name="Check Cell 588" xfId="3754"/>
    <cellStyle name="Check Cell 589" xfId="3755"/>
    <cellStyle name="Check Cell 59" xfId="3756"/>
    <cellStyle name="Check Cell 590" xfId="3757"/>
    <cellStyle name="Check Cell 591" xfId="3758"/>
    <cellStyle name="Check Cell 592" xfId="3759"/>
    <cellStyle name="Check Cell 593" xfId="3760"/>
    <cellStyle name="Check Cell 594" xfId="3761"/>
    <cellStyle name="Check Cell 595" xfId="3762"/>
    <cellStyle name="Check Cell 596" xfId="3763"/>
    <cellStyle name="Check Cell 597" xfId="3764"/>
    <cellStyle name="Check Cell 598" xfId="3765"/>
    <cellStyle name="Check Cell 599" xfId="3766"/>
    <cellStyle name="Check Cell 6" xfId="321"/>
    <cellStyle name="Check Cell 60" xfId="3767"/>
    <cellStyle name="Check Cell 600" xfId="3768"/>
    <cellStyle name="Check Cell 601" xfId="3769"/>
    <cellStyle name="Check Cell 602" xfId="3770"/>
    <cellStyle name="Check Cell 603" xfId="3771"/>
    <cellStyle name="Check Cell 604" xfId="3772"/>
    <cellStyle name="Check Cell 605" xfId="3773"/>
    <cellStyle name="Check Cell 606" xfId="3774"/>
    <cellStyle name="Check Cell 607" xfId="3775"/>
    <cellStyle name="Check Cell 608" xfId="3776"/>
    <cellStyle name="Check Cell 609" xfId="3777"/>
    <cellStyle name="Check Cell 61" xfId="3778"/>
    <cellStyle name="Check Cell 610" xfId="3779"/>
    <cellStyle name="Check Cell 611" xfId="3780"/>
    <cellStyle name="Check Cell 612" xfId="3781"/>
    <cellStyle name="Check Cell 613" xfId="3782"/>
    <cellStyle name="Check Cell 614" xfId="3783"/>
    <cellStyle name="Check Cell 615" xfId="3784"/>
    <cellStyle name="Check Cell 616" xfId="3785"/>
    <cellStyle name="Check Cell 617" xfId="3786"/>
    <cellStyle name="Check Cell 618" xfId="3787"/>
    <cellStyle name="Check Cell 619" xfId="3788"/>
    <cellStyle name="Check Cell 62" xfId="3789"/>
    <cellStyle name="Check Cell 620" xfId="3790"/>
    <cellStyle name="Check Cell 621" xfId="3791"/>
    <cellStyle name="Check Cell 622" xfId="3792"/>
    <cellStyle name="Check Cell 623" xfId="3793"/>
    <cellStyle name="Check Cell 624" xfId="3794"/>
    <cellStyle name="Check Cell 625" xfId="3795"/>
    <cellStyle name="Check Cell 626" xfId="3796"/>
    <cellStyle name="Check Cell 627" xfId="3797"/>
    <cellStyle name="Check Cell 628" xfId="3798"/>
    <cellStyle name="Check Cell 629" xfId="3799"/>
    <cellStyle name="Check Cell 63" xfId="3800"/>
    <cellStyle name="Check Cell 630" xfId="3801"/>
    <cellStyle name="Check Cell 631" xfId="3802"/>
    <cellStyle name="Check Cell 632" xfId="3803"/>
    <cellStyle name="Check Cell 633" xfId="3804"/>
    <cellStyle name="Check Cell 634" xfId="3805"/>
    <cellStyle name="Check Cell 635" xfId="3806"/>
    <cellStyle name="Check Cell 636" xfId="3807"/>
    <cellStyle name="Check Cell 637" xfId="3808"/>
    <cellStyle name="Check Cell 638" xfId="3809"/>
    <cellStyle name="Check Cell 639" xfId="3810"/>
    <cellStyle name="Check Cell 64" xfId="3811"/>
    <cellStyle name="Check Cell 640" xfId="3812"/>
    <cellStyle name="Check Cell 641" xfId="3813"/>
    <cellStyle name="Check Cell 642" xfId="3814"/>
    <cellStyle name="Check Cell 643" xfId="3815"/>
    <cellStyle name="Check Cell 644" xfId="3816"/>
    <cellStyle name="Check Cell 645" xfId="3817"/>
    <cellStyle name="Check Cell 646" xfId="3818"/>
    <cellStyle name="Check Cell 647" xfId="3819"/>
    <cellStyle name="Check Cell 648" xfId="3820"/>
    <cellStyle name="Check Cell 649" xfId="3821"/>
    <cellStyle name="Check Cell 65" xfId="3822"/>
    <cellStyle name="Check Cell 650" xfId="3823"/>
    <cellStyle name="Check Cell 651" xfId="3824"/>
    <cellStyle name="Check Cell 652" xfId="3825"/>
    <cellStyle name="Check Cell 653" xfId="3826"/>
    <cellStyle name="Check Cell 654" xfId="3827"/>
    <cellStyle name="Check Cell 655" xfId="3828"/>
    <cellStyle name="Check Cell 656" xfId="3829"/>
    <cellStyle name="Check Cell 657" xfId="3830"/>
    <cellStyle name="Check Cell 658" xfId="3831"/>
    <cellStyle name="Check Cell 659" xfId="3832"/>
    <cellStyle name="Check Cell 66" xfId="3833"/>
    <cellStyle name="Check Cell 660" xfId="3834"/>
    <cellStyle name="Check Cell 661" xfId="3835"/>
    <cellStyle name="Check Cell 662" xfId="3836"/>
    <cellStyle name="Check Cell 663" xfId="3837"/>
    <cellStyle name="Check Cell 664" xfId="3838"/>
    <cellStyle name="Check Cell 665" xfId="3839"/>
    <cellStyle name="Check Cell 666" xfId="3840"/>
    <cellStyle name="Check Cell 667" xfId="3841"/>
    <cellStyle name="Check Cell 668" xfId="3842"/>
    <cellStyle name="Check Cell 669" xfId="3843"/>
    <cellStyle name="Check Cell 67" xfId="3844"/>
    <cellStyle name="Check Cell 670" xfId="3845"/>
    <cellStyle name="Check Cell 671" xfId="3846"/>
    <cellStyle name="Check Cell 672" xfId="3847"/>
    <cellStyle name="Check Cell 673" xfId="3848"/>
    <cellStyle name="Check Cell 674" xfId="3849"/>
    <cellStyle name="Check Cell 675" xfId="3850"/>
    <cellStyle name="Check Cell 676" xfId="3851"/>
    <cellStyle name="Check Cell 677" xfId="3852"/>
    <cellStyle name="Check Cell 678" xfId="3853"/>
    <cellStyle name="Check Cell 679" xfId="3854"/>
    <cellStyle name="Check Cell 68" xfId="3855"/>
    <cellStyle name="Check Cell 680" xfId="3856"/>
    <cellStyle name="Check Cell 681" xfId="3857"/>
    <cellStyle name="Check Cell 682" xfId="3858"/>
    <cellStyle name="Check Cell 683" xfId="3859"/>
    <cellStyle name="Check Cell 684" xfId="3860"/>
    <cellStyle name="Check Cell 685" xfId="3861"/>
    <cellStyle name="Check Cell 686" xfId="3862"/>
    <cellStyle name="Check Cell 687" xfId="3863"/>
    <cellStyle name="Check Cell 688" xfId="3864"/>
    <cellStyle name="Check Cell 689" xfId="3865"/>
    <cellStyle name="Check Cell 69" xfId="3866"/>
    <cellStyle name="Check Cell 690" xfId="3867"/>
    <cellStyle name="Check Cell 691" xfId="3868"/>
    <cellStyle name="Check Cell 692" xfId="3869"/>
    <cellStyle name="Check Cell 693" xfId="3870"/>
    <cellStyle name="Check Cell 694" xfId="3871"/>
    <cellStyle name="Check Cell 695" xfId="3872"/>
    <cellStyle name="Check Cell 696" xfId="3873"/>
    <cellStyle name="Check Cell 697" xfId="3874"/>
    <cellStyle name="Check Cell 698" xfId="3875"/>
    <cellStyle name="Check Cell 699" xfId="3876"/>
    <cellStyle name="Check Cell 7" xfId="3877"/>
    <cellStyle name="Check Cell 70" xfId="3878"/>
    <cellStyle name="Check Cell 700" xfId="3879"/>
    <cellStyle name="Check Cell 701" xfId="3880"/>
    <cellStyle name="Check Cell 702" xfId="3881"/>
    <cellStyle name="Check Cell 703" xfId="3882"/>
    <cellStyle name="Check Cell 704" xfId="3883"/>
    <cellStyle name="Check Cell 705" xfId="3884"/>
    <cellStyle name="Check Cell 706" xfId="3885"/>
    <cellStyle name="Check Cell 707" xfId="3886"/>
    <cellStyle name="Check Cell 708" xfId="3887"/>
    <cellStyle name="Check Cell 709" xfId="3888"/>
    <cellStyle name="Check Cell 71" xfId="3889"/>
    <cellStyle name="Check Cell 710" xfId="3890"/>
    <cellStyle name="Check Cell 711" xfId="3891"/>
    <cellStyle name="Check Cell 712" xfId="3892"/>
    <cellStyle name="Check Cell 713" xfId="3893"/>
    <cellStyle name="Check Cell 714" xfId="3894"/>
    <cellStyle name="Check Cell 715" xfId="3895"/>
    <cellStyle name="Check Cell 716" xfId="3896"/>
    <cellStyle name="Check Cell 717" xfId="3897"/>
    <cellStyle name="Check Cell 718" xfId="3898"/>
    <cellStyle name="Check Cell 719" xfId="3899"/>
    <cellStyle name="Check Cell 72" xfId="3900"/>
    <cellStyle name="Check Cell 720" xfId="3901"/>
    <cellStyle name="Check Cell 721" xfId="3902"/>
    <cellStyle name="Check Cell 722" xfId="3903"/>
    <cellStyle name="Check Cell 723" xfId="3904"/>
    <cellStyle name="Check Cell 724" xfId="3905"/>
    <cellStyle name="Check Cell 725" xfId="3906"/>
    <cellStyle name="Check Cell 726" xfId="3907"/>
    <cellStyle name="Check Cell 727" xfId="3908"/>
    <cellStyle name="Check Cell 728" xfId="3909"/>
    <cellStyle name="Check Cell 729" xfId="3910"/>
    <cellStyle name="Check Cell 73" xfId="3911"/>
    <cellStyle name="Check Cell 730" xfId="3912"/>
    <cellStyle name="Check Cell 731" xfId="3913"/>
    <cellStyle name="Check Cell 732" xfId="3914"/>
    <cellStyle name="Check Cell 733" xfId="3915"/>
    <cellStyle name="Check Cell 734" xfId="3916"/>
    <cellStyle name="Check Cell 735" xfId="3917"/>
    <cellStyle name="Check Cell 736" xfId="3918"/>
    <cellStyle name="Check Cell 737" xfId="3919"/>
    <cellStyle name="Check Cell 738" xfId="3920"/>
    <cellStyle name="Check Cell 739" xfId="3921"/>
    <cellStyle name="Check Cell 74" xfId="3922"/>
    <cellStyle name="Check Cell 740" xfId="3923"/>
    <cellStyle name="Check Cell 741" xfId="3924"/>
    <cellStyle name="Check Cell 742" xfId="3925"/>
    <cellStyle name="Check Cell 743" xfId="3926"/>
    <cellStyle name="Check Cell 744" xfId="3927"/>
    <cellStyle name="Check Cell 745" xfId="3928"/>
    <cellStyle name="Check Cell 746" xfId="3929"/>
    <cellStyle name="Check Cell 747" xfId="3930"/>
    <cellStyle name="Check Cell 748" xfId="3931"/>
    <cellStyle name="Check Cell 749" xfId="3932"/>
    <cellStyle name="Check Cell 75" xfId="3933"/>
    <cellStyle name="Check Cell 750" xfId="3934"/>
    <cellStyle name="Check Cell 751" xfId="3935"/>
    <cellStyle name="Check Cell 752" xfId="3936"/>
    <cellStyle name="Check Cell 753" xfId="3937"/>
    <cellStyle name="Check Cell 754" xfId="3938"/>
    <cellStyle name="Check Cell 755" xfId="3939"/>
    <cellStyle name="Check Cell 756" xfId="3940"/>
    <cellStyle name="Check Cell 757" xfId="3941"/>
    <cellStyle name="Check Cell 758" xfId="3942"/>
    <cellStyle name="Check Cell 759" xfId="3943"/>
    <cellStyle name="Check Cell 76" xfId="3944"/>
    <cellStyle name="Check Cell 760" xfId="3945"/>
    <cellStyle name="Check Cell 761" xfId="3946"/>
    <cellStyle name="Check Cell 762" xfId="3947"/>
    <cellStyle name="Check Cell 763" xfId="3948"/>
    <cellStyle name="Check Cell 764" xfId="3949"/>
    <cellStyle name="Check Cell 765" xfId="3950"/>
    <cellStyle name="Check Cell 766" xfId="3951"/>
    <cellStyle name="Check Cell 767" xfId="3952"/>
    <cellStyle name="Check Cell 768" xfId="3953"/>
    <cellStyle name="Check Cell 769" xfId="3954"/>
    <cellStyle name="Check Cell 77" xfId="3955"/>
    <cellStyle name="Check Cell 770" xfId="3956"/>
    <cellStyle name="Check Cell 771" xfId="3957"/>
    <cellStyle name="Check Cell 772" xfId="3958"/>
    <cellStyle name="Check Cell 773" xfId="3959"/>
    <cellStyle name="Check Cell 774" xfId="3960"/>
    <cellStyle name="Check Cell 775" xfId="3961"/>
    <cellStyle name="Check Cell 776" xfId="3962"/>
    <cellStyle name="Check Cell 777" xfId="3963"/>
    <cellStyle name="Check Cell 778" xfId="3964"/>
    <cellStyle name="Check Cell 779" xfId="3965"/>
    <cellStyle name="Check Cell 78" xfId="3966"/>
    <cellStyle name="Check Cell 780" xfId="3967"/>
    <cellStyle name="Check Cell 781" xfId="3968"/>
    <cellStyle name="Check Cell 782" xfId="3969"/>
    <cellStyle name="Check Cell 783" xfId="3970"/>
    <cellStyle name="Check Cell 784" xfId="3971"/>
    <cellStyle name="Check Cell 785" xfId="3972"/>
    <cellStyle name="Check Cell 786" xfId="3973"/>
    <cellStyle name="Check Cell 787" xfId="3974"/>
    <cellStyle name="Check Cell 788" xfId="3975"/>
    <cellStyle name="Check Cell 789" xfId="3976"/>
    <cellStyle name="Check Cell 79" xfId="3977"/>
    <cellStyle name="Check Cell 790" xfId="3978"/>
    <cellStyle name="Check Cell 791" xfId="3979"/>
    <cellStyle name="Check Cell 792" xfId="3980"/>
    <cellStyle name="Check Cell 793" xfId="3981"/>
    <cellStyle name="Check Cell 794" xfId="3982"/>
    <cellStyle name="Check Cell 795" xfId="3983"/>
    <cellStyle name="Check Cell 796" xfId="3984"/>
    <cellStyle name="Check Cell 797" xfId="3985"/>
    <cellStyle name="Check Cell 798" xfId="3986"/>
    <cellStyle name="Check Cell 799" xfId="3987"/>
    <cellStyle name="Check Cell 8" xfId="3988"/>
    <cellStyle name="Check Cell 80" xfId="3989"/>
    <cellStyle name="Check Cell 800" xfId="3990"/>
    <cellStyle name="Check Cell 801" xfId="3991"/>
    <cellStyle name="Check Cell 802" xfId="3992"/>
    <cellStyle name="Check Cell 803" xfId="3993"/>
    <cellStyle name="Check Cell 804" xfId="3994"/>
    <cellStyle name="Check Cell 805" xfId="3995"/>
    <cellStyle name="Check Cell 806" xfId="3996"/>
    <cellStyle name="Check Cell 807" xfId="3997"/>
    <cellStyle name="Check Cell 808" xfId="3998"/>
    <cellStyle name="Check Cell 809" xfId="3999"/>
    <cellStyle name="Check Cell 81" xfId="4000"/>
    <cellStyle name="Check Cell 810" xfId="4001"/>
    <cellStyle name="Check Cell 811" xfId="4002"/>
    <cellStyle name="Check Cell 812" xfId="4003"/>
    <cellStyle name="Check Cell 813" xfId="4004"/>
    <cellStyle name="Check Cell 814" xfId="4005"/>
    <cellStyle name="Check Cell 815" xfId="4006"/>
    <cellStyle name="Check Cell 816" xfId="4007"/>
    <cellStyle name="Check Cell 817" xfId="4008"/>
    <cellStyle name="Check Cell 818" xfId="4009"/>
    <cellStyle name="Check Cell 819" xfId="4010"/>
    <cellStyle name="Check Cell 82" xfId="4011"/>
    <cellStyle name="Check Cell 820" xfId="4012"/>
    <cellStyle name="Check Cell 821" xfId="4013"/>
    <cellStyle name="Check Cell 822" xfId="4014"/>
    <cellStyle name="Check Cell 823" xfId="4015"/>
    <cellStyle name="Check Cell 824" xfId="4016"/>
    <cellStyle name="Check Cell 825" xfId="4017"/>
    <cellStyle name="Check Cell 826" xfId="4018"/>
    <cellStyle name="Check Cell 827" xfId="4019"/>
    <cellStyle name="Check Cell 828" xfId="4020"/>
    <cellStyle name="Check Cell 829" xfId="4021"/>
    <cellStyle name="Check Cell 83" xfId="4022"/>
    <cellStyle name="Check Cell 830" xfId="4023"/>
    <cellStyle name="Check Cell 831" xfId="4024"/>
    <cellStyle name="Check Cell 832" xfId="4025"/>
    <cellStyle name="Check Cell 833" xfId="4026"/>
    <cellStyle name="Check Cell 834" xfId="4027"/>
    <cellStyle name="Check Cell 835" xfId="4028"/>
    <cellStyle name="Check Cell 836" xfId="4029"/>
    <cellStyle name="Check Cell 837" xfId="4030"/>
    <cellStyle name="Check Cell 838" xfId="4031"/>
    <cellStyle name="Check Cell 839" xfId="4032"/>
    <cellStyle name="Check Cell 84" xfId="4033"/>
    <cellStyle name="Check Cell 840" xfId="4034"/>
    <cellStyle name="Check Cell 841" xfId="4035"/>
    <cellStyle name="Check Cell 842" xfId="4036"/>
    <cellStyle name="Check Cell 843" xfId="4037"/>
    <cellStyle name="Check Cell 844" xfId="4038"/>
    <cellStyle name="Check Cell 845" xfId="4039"/>
    <cellStyle name="Check Cell 846" xfId="4040"/>
    <cellStyle name="Check Cell 847" xfId="4041"/>
    <cellStyle name="Check Cell 848" xfId="4042"/>
    <cellStyle name="Check Cell 849" xfId="4043"/>
    <cellStyle name="Check Cell 85" xfId="4044"/>
    <cellStyle name="Check Cell 850" xfId="4045"/>
    <cellStyle name="Check Cell 851" xfId="4046"/>
    <cellStyle name="Check Cell 852" xfId="4047"/>
    <cellStyle name="Check Cell 853" xfId="4048"/>
    <cellStyle name="Check Cell 854" xfId="4049"/>
    <cellStyle name="Check Cell 855" xfId="4050"/>
    <cellStyle name="Check Cell 856" xfId="4051"/>
    <cellStyle name="Check Cell 857" xfId="4052"/>
    <cellStyle name="Check Cell 858" xfId="4053"/>
    <cellStyle name="Check Cell 859" xfId="4054"/>
    <cellStyle name="Check Cell 86" xfId="4055"/>
    <cellStyle name="Check Cell 860" xfId="4056"/>
    <cellStyle name="Check Cell 861" xfId="4057"/>
    <cellStyle name="Check Cell 862" xfId="4058"/>
    <cellStyle name="Check Cell 863" xfId="4059"/>
    <cellStyle name="Check Cell 864" xfId="4060"/>
    <cellStyle name="Check Cell 865" xfId="4061"/>
    <cellStyle name="Check Cell 866" xfId="4062"/>
    <cellStyle name="Check Cell 867" xfId="4063"/>
    <cellStyle name="Check Cell 868" xfId="4064"/>
    <cellStyle name="Check Cell 869" xfId="4065"/>
    <cellStyle name="Check Cell 87" xfId="4066"/>
    <cellStyle name="Check Cell 870" xfId="4067"/>
    <cellStyle name="Check Cell 871" xfId="4068"/>
    <cellStyle name="Check Cell 872" xfId="4069"/>
    <cellStyle name="Check Cell 873" xfId="4070"/>
    <cellStyle name="Check Cell 874" xfId="4071"/>
    <cellStyle name="Check Cell 875" xfId="4072"/>
    <cellStyle name="Check Cell 876" xfId="4073"/>
    <cellStyle name="Check Cell 877" xfId="4074"/>
    <cellStyle name="Check Cell 878" xfId="4075"/>
    <cellStyle name="Check Cell 879" xfId="4076"/>
    <cellStyle name="Check Cell 88" xfId="4077"/>
    <cellStyle name="Check Cell 880" xfId="4078"/>
    <cellStyle name="Check Cell 881" xfId="4079"/>
    <cellStyle name="Check Cell 882" xfId="4080"/>
    <cellStyle name="Check Cell 883" xfId="4081"/>
    <cellStyle name="Check Cell 884" xfId="4082"/>
    <cellStyle name="Check Cell 885" xfId="4083"/>
    <cellStyle name="Check Cell 886" xfId="4084"/>
    <cellStyle name="Check Cell 887" xfId="4085"/>
    <cellStyle name="Check Cell 888" xfId="4086"/>
    <cellStyle name="Check Cell 889" xfId="4087"/>
    <cellStyle name="Check Cell 89" xfId="4088"/>
    <cellStyle name="Check Cell 890" xfId="4089"/>
    <cellStyle name="Check Cell 891" xfId="4090"/>
    <cellStyle name="Check Cell 892" xfId="4091"/>
    <cellStyle name="Check Cell 893" xfId="4092"/>
    <cellStyle name="Check Cell 894" xfId="4093"/>
    <cellStyle name="Check Cell 895" xfId="4094"/>
    <cellStyle name="Check Cell 896" xfId="4095"/>
    <cellStyle name="Check Cell 897" xfId="4096"/>
    <cellStyle name="Check Cell 898" xfId="4097"/>
    <cellStyle name="Check Cell 899" xfId="4098"/>
    <cellStyle name="Check Cell 9" xfId="4099"/>
    <cellStyle name="Check Cell 90" xfId="4100"/>
    <cellStyle name="Check Cell 900" xfId="4101"/>
    <cellStyle name="Check Cell 901" xfId="4102"/>
    <cellStyle name="Check Cell 902" xfId="4103"/>
    <cellStyle name="Check Cell 903" xfId="4104"/>
    <cellStyle name="Check Cell 904" xfId="4105"/>
    <cellStyle name="Check Cell 905" xfId="4106"/>
    <cellStyle name="Check Cell 906" xfId="4107"/>
    <cellStyle name="Check Cell 907" xfId="4108"/>
    <cellStyle name="Check Cell 908" xfId="4109"/>
    <cellStyle name="Check Cell 909" xfId="4110"/>
    <cellStyle name="Check Cell 91" xfId="4111"/>
    <cellStyle name="Check Cell 910" xfId="4112"/>
    <cellStyle name="Check Cell 911" xfId="4113"/>
    <cellStyle name="Check Cell 912" xfId="4114"/>
    <cellStyle name="Check Cell 913" xfId="4115"/>
    <cellStyle name="Check Cell 914" xfId="4116"/>
    <cellStyle name="Check Cell 915" xfId="4117"/>
    <cellStyle name="Check Cell 916" xfId="4118"/>
    <cellStyle name="Check Cell 917" xfId="4119"/>
    <cellStyle name="Check Cell 918" xfId="4120"/>
    <cellStyle name="Check Cell 919" xfId="4121"/>
    <cellStyle name="Check Cell 92" xfId="4122"/>
    <cellStyle name="Check Cell 920" xfId="4123"/>
    <cellStyle name="Check Cell 921" xfId="4124"/>
    <cellStyle name="Check Cell 922" xfId="4125"/>
    <cellStyle name="Check Cell 923" xfId="4126"/>
    <cellStyle name="Check Cell 924" xfId="4127"/>
    <cellStyle name="Check Cell 925" xfId="4128"/>
    <cellStyle name="Check Cell 926" xfId="4129"/>
    <cellStyle name="Check Cell 927" xfId="4130"/>
    <cellStyle name="Check Cell 928" xfId="4131"/>
    <cellStyle name="Check Cell 929" xfId="4132"/>
    <cellStyle name="Check Cell 93" xfId="4133"/>
    <cellStyle name="Check Cell 930" xfId="4134"/>
    <cellStyle name="Check Cell 931" xfId="4135"/>
    <cellStyle name="Check Cell 932" xfId="4136"/>
    <cellStyle name="Check Cell 933" xfId="4137"/>
    <cellStyle name="Check Cell 934" xfId="4138"/>
    <cellStyle name="Check Cell 935" xfId="4139"/>
    <cellStyle name="Check Cell 936" xfId="4140"/>
    <cellStyle name="Check Cell 937" xfId="4141"/>
    <cellStyle name="Check Cell 938" xfId="4142"/>
    <cellStyle name="Check Cell 939" xfId="4143"/>
    <cellStyle name="Check Cell 94" xfId="4144"/>
    <cellStyle name="Check Cell 940" xfId="4145"/>
    <cellStyle name="Check Cell 941" xfId="4146"/>
    <cellStyle name="Check Cell 942" xfId="4147"/>
    <cellStyle name="Check Cell 943" xfId="4148"/>
    <cellStyle name="Check Cell 944" xfId="4149"/>
    <cellStyle name="Check Cell 945" xfId="4150"/>
    <cellStyle name="Check Cell 946" xfId="4151"/>
    <cellStyle name="Check Cell 947" xfId="4152"/>
    <cellStyle name="Check Cell 948" xfId="4153"/>
    <cellStyle name="Check Cell 949" xfId="4154"/>
    <cellStyle name="Check Cell 95" xfId="4155"/>
    <cellStyle name="Check Cell 950" xfId="4156"/>
    <cellStyle name="Check Cell 951" xfId="4157"/>
    <cellStyle name="Check Cell 952" xfId="4158"/>
    <cellStyle name="Check Cell 953" xfId="4159"/>
    <cellStyle name="Check Cell 954" xfId="4160"/>
    <cellStyle name="Check Cell 955" xfId="4161"/>
    <cellStyle name="Check Cell 956" xfId="4162"/>
    <cellStyle name="Check Cell 957" xfId="4163"/>
    <cellStyle name="Check Cell 958" xfId="4164"/>
    <cellStyle name="Check Cell 959" xfId="4165"/>
    <cellStyle name="Check Cell 96" xfId="4166"/>
    <cellStyle name="Check Cell 960" xfId="4167"/>
    <cellStyle name="Check Cell 961" xfId="4168"/>
    <cellStyle name="Check Cell 962" xfId="4169"/>
    <cellStyle name="Check Cell 963" xfId="4170"/>
    <cellStyle name="Check Cell 964" xfId="4171"/>
    <cellStyle name="Check Cell 965" xfId="4172"/>
    <cellStyle name="Check Cell 966" xfId="4173"/>
    <cellStyle name="Check Cell 967" xfId="4174"/>
    <cellStyle name="Check Cell 968" xfId="4175"/>
    <cellStyle name="Check Cell 969" xfId="4176"/>
    <cellStyle name="Check Cell 97" xfId="4177"/>
    <cellStyle name="Check Cell 970" xfId="4178"/>
    <cellStyle name="Check Cell 971" xfId="4179"/>
    <cellStyle name="Check Cell 972" xfId="4180"/>
    <cellStyle name="Check Cell 973" xfId="4181"/>
    <cellStyle name="Check Cell 974" xfId="4182"/>
    <cellStyle name="Check Cell 975" xfId="4183"/>
    <cellStyle name="Check Cell 976" xfId="4184"/>
    <cellStyle name="Check Cell 977" xfId="4185"/>
    <cellStyle name="Check Cell 978" xfId="4186"/>
    <cellStyle name="Check Cell 979" xfId="4187"/>
    <cellStyle name="Check Cell 98" xfId="4188"/>
    <cellStyle name="Check Cell 980" xfId="4189"/>
    <cellStyle name="Check Cell 981" xfId="4190"/>
    <cellStyle name="Check Cell 982" xfId="4191"/>
    <cellStyle name="Check Cell 983" xfId="4192"/>
    <cellStyle name="Check Cell 984" xfId="4193"/>
    <cellStyle name="Check Cell 985" xfId="4194"/>
    <cellStyle name="Check Cell 986" xfId="4195"/>
    <cellStyle name="Check Cell 987" xfId="4196"/>
    <cellStyle name="Check Cell 988" xfId="4197"/>
    <cellStyle name="Check Cell 989" xfId="4198"/>
    <cellStyle name="Check Cell 99" xfId="4199"/>
    <cellStyle name="Check Cell 990" xfId="4200"/>
    <cellStyle name="Check Cell 991" xfId="4201"/>
    <cellStyle name="Check Cell 992" xfId="4202"/>
    <cellStyle name="Check Cell 993" xfId="4203"/>
    <cellStyle name="Check Cell 994" xfId="4204"/>
    <cellStyle name="Check Cell 995" xfId="4205"/>
    <cellStyle name="Check Cell 996" xfId="4206"/>
    <cellStyle name="Check Cell 997" xfId="4207"/>
    <cellStyle name="Check Cell 998" xfId="4208"/>
    <cellStyle name="Check Cell 999" xfId="4209"/>
    <cellStyle name="Colore 1" xfId="322"/>
    <cellStyle name="Colore 1 2" xfId="323"/>
    <cellStyle name="Colore 2" xfId="324"/>
    <cellStyle name="Colore 2 2" xfId="325"/>
    <cellStyle name="Colore 3" xfId="326"/>
    <cellStyle name="Colore 3 2" xfId="327"/>
    <cellStyle name="Colore 4" xfId="328"/>
    <cellStyle name="Colore 4 2" xfId="329"/>
    <cellStyle name="Colore 5" xfId="330"/>
    <cellStyle name="Colore 5 2" xfId="331"/>
    <cellStyle name="Colore 6" xfId="332"/>
    <cellStyle name="Colore 6 2" xfId="333"/>
    <cellStyle name="Comma_France Best Estimate - FR v090512 sg3" xfId="334"/>
    <cellStyle name="Commentaire" xfId="335"/>
    <cellStyle name="Commentaire 2" xfId="336"/>
    <cellStyle name="Cor1" xfId="337"/>
    <cellStyle name="Cor2" xfId="338"/>
    <cellStyle name="Cor3" xfId="339"/>
    <cellStyle name="Cor4" xfId="340"/>
    <cellStyle name="Cor5" xfId="341"/>
    <cellStyle name="Cor6" xfId="342"/>
    <cellStyle name="Correcto" xfId="343"/>
    <cellStyle name="Correcto 2" xfId="344"/>
    <cellStyle name="Correcto 3" xfId="345"/>
    <cellStyle name="Currency 2" xfId="346"/>
    <cellStyle name="DataCell" xfId="347"/>
    <cellStyle name="DataCell 2" xfId="348"/>
    <cellStyle name="Datum" xfId="349"/>
    <cellStyle name="Dezimal_FIValueHelper-incl Term_structures" xfId="16962"/>
    <cellStyle name="Dezimal+-" xfId="350"/>
    <cellStyle name="Dezimal0" xfId="351"/>
    <cellStyle name="Dezimal0+-" xfId="352"/>
    <cellStyle name="Dziesiętny 2" xfId="353"/>
    <cellStyle name="Dziesiętny 3" xfId="354"/>
    <cellStyle name="EmptyCell" xfId="355"/>
    <cellStyle name="EmptyCell 2" xfId="356"/>
    <cellStyle name="EmptyCell 2 2" xfId="357"/>
    <cellStyle name="EmptyCell 2 3" xfId="358"/>
    <cellStyle name="EmptyCell 3" xfId="359"/>
    <cellStyle name="EmptyCell 4" xfId="360"/>
    <cellStyle name="EmptyCell 5" xfId="361"/>
    <cellStyle name="EmptyCell 5 2" xfId="362"/>
    <cellStyle name="EmptyCell 6" xfId="363"/>
    <cellStyle name="EmptyCell 6 2" xfId="364"/>
    <cellStyle name="EmptyCell 7" xfId="365"/>
    <cellStyle name="EmptyCell_CommentsTool" xfId="366"/>
    <cellStyle name="Encabezado 4" xfId="367"/>
    <cellStyle name="Énfasis1" xfId="368"/>
    <cellStyle name="Énfasis2" xfId="369"/>
    <cellStyle name="Énfasis3" xfId="370"/>
    <cellStyle name="Énfasis4" xfId="371"/>
    <cellStyle name="Énfasis5" xfId="372"/>
    <cellStyle name="Énfasis6" xfId="373"/>
    <cellStyle name="Entrada" xfId="374"/>
    <cellStyle name="Entrada 2" xfId="375"/>
    <cellStyle name="Entrada 3" xfId="376"/>
    <cellStyle name="Entrée" xfId="377"/>
    <cellStyle name="Entrée 2" xfId="378"/>
    <cellStyle name="Euro" xfId="379"/>
    <cellStyle name="Euro 2" xfId="380"/>
    <cellStyle name="Euro 3" xfId="381"/>
    <cellStyle name="Euro 4" xfId="382"/>
    <cellStyle name="Euro 5" xfId="383"/>
    <cellStyle name="Euro 5 2" xfId="384"/>
    <cellStyle name="Euro 6" xfId="385"/>
    <cellStyle name="Euro 6 2" xfId="386"/>
    <cellStyle name="Euro 7" xfId="387"/>
    <cellStyle name="Explanatory Text" xfId="388"/>
    <cellStyle name="Explanatory Text 10" xfId="4210"/>
    <cellStyle name="Explanatory Text 100" xfId="4211"/>
    <cellStyle name="Explanatory Text 1000" xfId="4212"/>
    <cellStyle name="Explanatory Text 1001" xfId="4213"/>
    <cellStyle name="Explanatory Text 1002" xfId="4214"/>
    <cellStyle name="Explanatory Text 1003" xfId="4215"/>
    <cellStyle name="Explanatory Text 1004" xfId="4216"/>
    <cellStyle name="Explanatory Text 1005" xfId="4217"/>
    <cellStyle name="Explanatory Text 1006" xfId="4218"/>
    <cellStyle name="Explanatory Text 1007" xfId="4219"/>
    <cellStyle name="Explanatory Text 1008" xfId="4220"/>
    <cellStyle name="Explanatory Text 1009" xfId="4221"/>
    <cellStyle name="Explanatory Text 101" xfId="4222"/>
    <cellStyle name="Explanatory Text 1010" xfId="4223"/>
    <cellStyle name="Explanatory Text 1011" xfId="4224"/>
    <cellStyle name="Explanatory Text 1012" xfId="4225"/>
    <cellStyle name="Explanatory Text 1013" xfId="4226"/>
    <cellStyle name="Explanatory Text 1014" xfId="4227"/>
    <cellStyle name="Explanatory Text 1015" xfId="4228"/>
    <cellStyle name="Explanatory Text 1016" xfId="4229"/>
    <cellStyle name="Explanatory Text 1017" xfId="4230"/>
    <cellStyle name="Explanatory Text 1018" xfId="4231"/>
    <cellStyle name="Explanatory Text 1019" xfId="4232"/>
    <cellStyle name="Explanatory Text 102" xfId="4233"/>
    <cellStyle name="Explanatory Text 1020" xfId="4234"/>
    <cellStyle name="Explanatory Text 1021" xfId="4235"/>
    <cellStyle name="Explanatory Text 1022" xfId="4236"/>
    <cellStyle name="Explanatory Text 1023" xfId="4237"/>
    <cellStyle name="Explanatory Text 1024" xfId="4238"/>
    <cellStyle name="Explanatory Text 1025" xfId="4239"/>
    <cellStyle name="Explanatory Text 1026" xfId="4240"/>
    <cellStyle name="Explanatory Text 1027" xfId="4241"/>
    <cellStyle name="Explanatory Text 1028" xfId="4242"/>
    <cellStyle name="Explanatory Text 1029" xfId="4243"/>
    <cellStyle name="Explanatory Text 103" xfId="4244"/>
    <cellStyle name="Explanatory Text 1030" xfId="4245"/>
    <cellStyle name="Explanatory Text 1031" xfId="4246"/>
    <cellStyle name="Explanatory Text 1032" xfId="4247"/>
    <cellStyle name="Explanatory Text 1033" xfId="4248"/>
    <cellStyle name="Explanatory Text 1034" xfId="4249"/>
    <cellStyle name="Explanatory Text 1035" xfId="4250"/>
    <cellStyle name="Explanatory Text 1036" xfId="4251"/>
    <cellStyle name="Explanatory Text 1037" xfId="4252"/>
    <cellStyle name="Explanatory Text 1038" xfId="4253"/>
    <cellStyle name="Explanatory Text 1039" xfId="4254"/>
    <cellStyle name="Explanatory Text 104" xfId="4255"/>
    <cellStyle name="Explanatory Text 1040" xfId="4256"/>
    <cellStyle name="Explanatory Text 1041" xfId="4257"/>
    <cellStyle name="Explanatory Text 1042" xfId="4258"/>
    <cellStyle name="Explanatory Text 1043" xfId="4259"/>
    <cellStyle name="Explanatory Text 1044" xfId="4260"/>
    <cellStyle name="Explanatory Text 1045" xfId="4261"/>
    <cellStyle name="Explanatory Text 1046" xfId="4262"/>
    <cellStyle name="Explanatory Text 1047" xfId="4263"/>
    <cellStyle name="Explanatory Text 1048" xfId="4264"/>
    <cellStyle name="Explanatory Text 1049" xfId="4265"/>
    <cellStyle name="Explanatory Text 105" xfId="4266"/>
    <cellStyle name="Explanatory Text 1050" xfId="4267"/>
    <cellStyle name="Explanatory Text 1051" xfId="4268"/>
    <cellStyle name="Explanatory Text 1052" xfId="4269"/>
    <cellStyle name="Explanatory Text 1053" xfId="4270"/>
    <cellStyle name="Explanatory Text 1054" xfId="4271"/>
    <cellStyle name="Explanatory Text 1055" xfId="4272"/>
    <cellStyle name="Explanatory Text 1056" xfId="4273"/>
    <cellStyle name="Explanatory Text 1057" xfId="4274"/>
    <cellStyle name="Explanatory Text 1058" xfId="4275"/>
    <cellStyle name="Explanatory Text 1059" xfId="4276"/>
    <cellStyle name="Explanatory Text 106" xfId="4277"/>
    <cellStyle name="Explanatory Text 1060" xfId="4278"/>
    <cellStyle name="Explanatory Text 1061" xfId="4279"/>
    <cellStyle name="Explanatory Text 1062" xfId="4280"/>
    <cellStyle name="Explanatory Text 1063" xfId="4281"/>
    <cellStyle name="Explanatory Text 1064" xfId="4282"/>
    <cellStyle name="Explanatory Text 1065" xfId="4283"/>
    <cellStyle name="Explanatory Text 1066" xfId="4284"/>
    <cellStyle name="Explanatory Text 1067" xfId="4285"/>
    <cellStyle name="Explanatory Text 1068" xfId="4286"/>
    <cellStyle name="Explanatory Text 1069" xfId="4287"/>
    <cellStyle name="Explanatory Text 107" xfId="4288"/>
    <cellStyle name="Explanatory Text 1070" xfId="4289"/>
    <cellStyle name="Explanatory Text 1071" xfId="4290"/>
    <cellStyle name="Explanatory Text 1072" xfId="4291"/>
    <cellStyle name="Explanatory Text 1073" xfId="4292"/>
    <cellStyle name="Explanatory Text 1074" xfId="4293"/>
    <cellStyle name="Explanatory Text 1075" xfId="4294"/>
    <cellStyle name="Explanatory Text 1076" xfId="4295"/>
    <cellStyle name="Explanatory Text 1077" xfId="4296"/>
    <cellStyle name="Explanatory Text 1078" xfId="4297"/>
    <cellStyle name="Explanatory Text 1079" xfId="4298"/>
    <cellStyle name="Explanatory Text 108" xfId="4299"/>
    <cellStyle name="Explanatory Text 1080" xfId="4300"/>
    <cellStyle name="Explanatory Text 1081" xfId="4301"/>
    <cellStyle name="Explanatory Text 1082" xfId="4302"/>
    <cellStyle name="Explanatory Text 1083" xfId="4303"/>
    <cellStyle name="Explanatory Text 1084" xfId="4304"/>
    <cellStyle name="Explanatory Text 1085" xfId="4305"/>
    <cellStyle name="Explanatory Text 1086" xfId="4306"/>
    <cellStyle name="Explanatory Text 1087" xfId="4307"/>
    <cellStyle name="Explanatory Text 1088" xfId="4308"/>
    <cellStyle name="Explanatory Text 1089" xfId="4309"/>
    <cellStyle name="Explanatory Text 109" xfId="4310"/>
    <cellStyle name="Explanatory Text 1090" xfId="4311"/>
    <cellStyle name="Explanatory Text 1091" xfId="4312"/>
    <cellStyle name="Explanatory Text 1092" xfId="4313"/>
    <cellStyle name="Explanatory Text 1093" xfId="4314"/>
    <cellStyle name="Explanatory Text 1094" xfId="4315"/>
    <cellStyle name="Explanatory Text 1095" xfId="4316"/>
    <cellStyle name="Explanatory Text 1096" xfId="4317"/>
    <cellStyle name="Explanatory Text 1097" xfId="4318"/>
    <cellStyle name="Explanatory Text 1098" xfId="4319"/>
    <cellStyle name="Explanatory Text 1099" xfId="4320"/>
    <cellStyle name="Explanatory Text 11" xfId="4321"/>
    <cellStyle name="Explanatory Text 110" xfId="4322"/>
    <cellStyle name="Explanatory Text 1100" xfId="4323"/>
    <cellStyle name="Explanatory Text 1101" xfId="4324"/>
    <cellStyle name="Explanatory Text 1102" xfId="4325"/>
    <cellStyle name="Explanatory Text 1103" xfId="4326"/>
    <cellStyle name="Explanatory Text 1104" xfId="4327"/>
    <cellStyle name="Explanatory Text 1105" xfId="4328"/>
    <cellStyle name="Explanatory Text 1106" xfId="4329"/>
    <cellStyle name="Explanatory Text 1107" xfId="4330"/>
    <cellStyle name="Explanatory Text 1108" xfId="4331"/>
    <cellStyle name="Explanatory Text 1109" xfId="4332"/>
    <cellStyle name="Explanatory Text 111" xfId="4333"/>
    <cellStyle name="Explanatory Text 1110" xfId="4334"/>
    <cellStyle name="Explanatory Text 1111" xfId="4335"/>
    <cellStyle name="Explanatory Text 1112" xfId="4336"/>
    <cellStyle name="Explanatory Text 1113" xfId="4337"/>
    <cellStyle name="Explanatory Text 1114" xfId="4338"/>
    <cellStyle name="Explanatory Text 1115" xfId="4339"/>
    <cellStyle name="Explanatory Text 1116" xfId="4340"/>
    <cellStyle name="Explanatory Text 1117" xfId="4341"/>
    <cellStyle name="Explanatory Text 1118" xfId="4342"/>
    <cellStyle name="Explanatory Text 1119" xfId="4343"/>
    <cellStyle name="Explanatory Text 112" xfId="4344"/>
    <cellStyle name="Explanatory Text 1120" xfId="4345"/>
    <cellStyle name="Explanatory Text 1121" xfId="4346"/>
    <cellStyle name="Explanatory Text 1122" xfId="4347"/>
    <cellStyle name="Explanatory Text 1123" xfId="4348"/>
    <cellStyle name="Explanatory Text 1124" xfId="4349"/>
    <cellStyle name="Explanatory Text 1125" xfId="4350"/>
    <cellStyle name="Explanatory Text 1126" xfId="4351"/>
    <cellStyle name="Explanatory Text 1127" xfId="4352"/>
    <cellStyle name="Explanatory Text 1128" xfId="4353"/>
    <cellStyle name="Explanatory Text 1129" xfId="4354"/>
    <cellStyle name="Explanatory Text 113" xfId="4355"/>
    <cellStyle name="Explanatory Text 1130" xfId="4356"/>
    <cellStyle name="Explanatory Text 1131" xfId="4357"/>
    <cellStyle name="Explanatory Text 1132" xfId="4358"/>
    <cellStyle name="Explanatory Text 1133" xfId="4359"/>
    <cellStyle name="Explanatory Text 1134" xfId="4360"/>
    <cellStyle name="Explanatory Text 1135" xfId="4361"/>
    <cellStyle name="Explanatory Text 1136" xfId="4362"/>
    <cellStyle name="Explanatory Text 1137" xfId="4363"/>
    <cellStyle name="Explanatory Text 1138" xfId="4364"/>
    <cellStyle name="Explanatory Text 1139" xfId="4365"/>
    <cellStyle name="Explanatory Text 114" xfId="4366"/>
    <cellStyle name="Explanatory Text 1140" xfId="4367"/>
    <cellStyle name="Explanatory Text 1141" xfId="4368"/>
    <cellStyle name="Explanatory Text 1142" xfId="4369"/>
    <cellStyle name="Explanatory Text 1143" xfId="4370"/>
    <cellStyle name="Explanatory Text 1144" xfId="4371"/>
    <cellStyle name="Explanatory Text 1145" xfId="4372"/>
    <cellStyle name="Explanatory Text 1146" xfId="4373"/>
    <cellStyle name="Explanatory Text 1147" xfId="4374"/>
    <cellStyle name="Explanatory Text 1148" xfId="4375"/>
    <cellStyle name="Explanatory Text 1149" xfId="4376"/>
    <cellStyle name="Explanatory Text 115" xfId="4377"/>
    <cellStyle name="Explanatory Text 1150" xfId="4378"/>
    <cellStyle name="Explanatory Text 1151" xfId="4379"/>
    <cellStyle name="Explanatory Text 1152" xfId="4380"/>
    <cellStyle name="Explanatory Text 1153" xfId="4381"/>
    <cellStyle name="Explanatory Text 1154" xfId="4382"/>
    <cellStyle name="Explanatory Text 1155" xfId="4383"/>
    <cellStyle name="Explanatory Text 1156" xfId="4384"/>
    <cellStyle name="Explanatory Text 1157" xfId="4385"/>
    <cellStyle name="Explanatory Text 1158" xfId="4386"/>
    <cellStyle name="Explanatory Text 1159" xfId="4387"/>
    <cellStyle name="Explanatory Text 116" xfId="4388"/>
    <cellStyle name="Explanatory Text 1160" xfId="4389"/>
    <cellStyle name="Explanatory Text 117" xfId="4390"/>
    <cellStyle name="Explanatory Text 118" xfId="4391"/>
    <cellStyle name="Explanatory Text 119" xfId="4392"/>
    <cellStyle name="Explanatory Text 12" xfId="4393"/>
    <cellStyle name="Explanatory Text 120" xfId="4394"/>
    <cellStyle name="Explanatory Text 121" xfId="4395"/>
    <cellStyle name="Explanatory Text 122" xfId="4396"/>
    <cellStyle name="Explanatory Text 123" xfId="4397"/>
    <cellStyle name="Explanatory Text 124" xfId="4398"/>
    <cellStyle name="Explanatory Text 125" xfId="4399"/>
    <cellStyle name="Explanatory Text 126" xfId="4400"/>
    <cellStyle name="Explanatory Text 127" xfId="4401"/>
    <cellStyle name="Explanatory Text 128" xfId="4402"/>
    <cellStyle name="Explanatory Text 129" xfId="4403"/>
    <cellStyle name="Explanatory Text 13" xfId="4404"/>
    <cellStyle name="Explanatory Text 130" xfId="4405"/>
    <cellStyle name="Explanatory Text 131" xfId="4406"/>
    <cellStyle name="Explanatory Text 132" xfId="4407"/>
    <cellStyle name="Explanatory Text 133" xfId="4408"/>
    <cellStyle name="Explanatory Text 134" xfId="4409"/>
    <cellStyle name="Explanatory Text 135" xfId="4410"/>
    <cellStyle name="Explanatory Text 136" xfId="4411"/>
    <cellStyle name="Explanatory Text 137" xfId="4412"/>
    <cellStyle name="Explanatory Text 138" xfId="4413"/>
    <cellStyle name="Explanatory Text 139" xfId="4414"/>
    <cellStyle name="Explanatory Text 14" xfId="4415"/>
    <cellStyle name="Explanatory Text 140" xfId="4416"/>
    <cellStyle name="Explanatory Text 141" xfId="4417"/>
    <cellStyle name="Explanatory Text 142" xfId="4418"/>
    <cellStyle name="Explanatory Text 143" xfId="4419"/>
    <cellStyle name="Explanatory Text 144" xfId="4420"/>
    <cellStyle name="Explanatory Text 145" xfId="4421"/>
    <cellStyle name="Explanatory Text 146" xfId="4422"/>
    <cellStyle name="Explanatory Text 147" xfId="4423"/>
    <cellStyle name="Explanatory Text 148" xfId="4424"/>
    <cellStyle name="Explanatory Text 149" xfId="4425"/>
    <cellStyle name="Explanatory Text 15" xfId="4426"/>
    <cellStyle name="Explanatory Text 150" xfId="4427"/>
    <cellStyle name="Explanatory Text 151" xfId="4428"/>
    <cellStyle name="Explanatory Text 152" xfId="4429"/>
    <cellStyle name="Explanatory Text 153" xfId="4430"/>
    <cellStyle name="Explanatory Text 154" xfId="4431"/>
    <cellStyle name="Explanatory Text 155" xfId="4432"/>
    <cellStyle name="Explanatory Text 156" xfId="4433"/>
    <cellStyle name="Explanatory Text 157" xfId="4434"/>
    <cellStyle name="Explanatory Text 158" xfId="4435"/>
    <cellStyle name="Explanatory Text 159" xfId="4436"/>
    <cellStyle name="Explanatory Text 16" xfId="4437"/>
    <cellStyle name="Explanatory Text 160" xfId="4438"/>
    <cellStyle name="Explanatory Text 161" xfId="4439"/>
    <cellStyle name="Explanatory Text 162" xfId="4440"/>
    <cellStyle name="Explanatory Text 163" xfId="4441"/>
    <cellStyle name="Explanatory Text 164" xfId="4442"/>
    <cellStyle name="Explanatory Text 165" xfId="4443"/>
    <cellStyle name="Explanatory Text 166" xfId="4444"/>
    <cellStyle name="Explanatory Text 167" xfId="4445"/>
    <cellStyle name="Explanatory Text 168" xfId="4446"/>
    <cellStyle name="Explanatory Text 169" xfId="4447"/>
    <cellStyle name="Explanatory Text 17" xfId="4448"/>
    <cellStyle name="Explanatory Text 170" xfId="4449"/>
    <cellStyle name="Explanatory Text 171" xfId="4450"/>
    <cellStyle name="Explanatory Text 172" xfId="4451"/>
    <cellStyle name="Explanatory Text 173" xfId="4452"/>
    <cellStyle name="Explanatory Text 174" xfId="4453"/>
    <cellStyle name="Explanatory Text 175" xfId="4454"/>
    <cellStyle name="Explanatory Text 176" xfId="4455"/>
    <cellStyle name="Explanatory Text 177" xfId="4456"/>
    <cellStyle name="Explanatory Text 178" xfId="4457"/>
    <cellStyle name="Explanatory Text 179" xfId="4458"/>
    <cellStyle name="Explanatory Text 18" xfId="4459"/>
    <cellStyle name="Explanatory Text 180" xfId="4460"/>
    <cellStyle name="Explanatory Text 181" xfId="4461"/>
    <cellStyle name="Explanatory Text 182" xfId="4462"/>
    <cellStyle name="Explanatory Text 183" xfId="4463"/>
    <cellStyle name="Explanatory Text 184" xfId="4464"/>
    <cellStyle name="Explanatory Text 185" xfId="4465"/>
    <cellStyle name="Explanatory Text 186" xfId="4466"/>
    <cellStyle name="Explanatory Text 187" xfId="4467"/>
    <cellStyle name="Explanatory Text 188" xfId="4468"/>
    <cellStyle name="Explanatory Text 189" xfId="4469"/>
    <cellStyle name="Explanatory Text 19" xfId="4470"/>
    <cellStyle name="Explanatory Text 190" xfId="4471"/>
    <cellStyle name="Explanatory Text 191" xfId="4472"/>
    <cellStyle name="Explanatory Text 192" xfId="4473"/>
    <cellStyle name="Explanatory Text 193" xfId="4474"/>
    <cellStyle name="Explanatory Text 194" xfId="4475"/>
    <cellStyle name="Explanatory Text 195" xfId="4476"/>
    <cellStyle name="Explanatory Text 196" xfId="4477"/>
    <cellStyle name="Explanatory Text 197" xfId="4478"/>
    <cellStyle name="Explanatory Text 198" xfId="4479"/>
    <cellStyle name="Explanatory Text 199" xfId="4480"/>
    <cellStyle name="Explanatory Text 2" xfId="389"/>
    <cellStyle name="Explanatory Text 20" xfId="4481"/>
    <cellStyle name="Explanatory Text 200" xfId="4482"/>
    <cellStyle name="Explanatory Text 201" xfId="4483"/>
    <cellStyle name="Explanatory Text 202" xfId="4484"/>
    <cellStyle name="Explanatory Text 203" xfId="4485"/>
    <cellStyle name="Explanatory Text 204" xfId="4486"/>
    <cellStyle name="Explanatory Text 205" xfId="4487"/>
    <cellStyle name="Explanatory Text 206" xfId="4488"/>
    <cellStyle name="Explanatory Text 207" xfId="4489"/>
    <cellStyle name="Explanatory Text 208" xfId="4490"/>
    <cellStyle name="Explanatory Text 209" xfId="4491"/>
    <cellStyle name="Explanatory Text 21" xfId="4492"/>
    <cellStyle name="Explanatory Text 210" xfId="4493"/>
    <cellStyle name="Explanatory Text 211" xfId="4494"/>
    <cellStyle name="Explanatory Text 212" xfId="4495"/>
    <cellStyle name="Explanatory Text 213" xfId="4496"/>
    <cellStyle name="Explanatory Text 214" xfId="4497"/>
    <cellStyle name="Explanatory Text 215" xfId="4498"/>
    <cellStyle name="Explanatory Text 216" xfId="4499"/>
    <cellStyle name="Explanatory Text 217" xfId="4500"/>
    <cellStyle name="Explanatory Text 218" xfId="4501"/>
    <cellStyle name="Explanatory Text 219" xfId="4502"/>
    <cellStyle name="Explanatory Text 22" xfId="4503"/>
    <cellStyle name="Explanatory Text 220" xfId="4504"/>
    <cellStyle name="Explanatory Text 221" xfId="4505"/>
    <cellStyle name="Explanatory Text 222" xfId="4506"/>
    <cellStyle name="Explanatory Text 223" xfId="4507"/>
    <cellStyle name="Explanatory Text 224" xfId="4508"/>
    <cellStyle name="Explanatory Text 225" xfId="4509"/>
    <cellStyle name="Explanatory Text 226" xfId="4510"/>
    <cellStyle name="Explanatory Text 227" xfId="4511"/>
    <cellStyle name="Explanatory Text 228" xfId="4512"/>
    <cellStyle name="Explanatory Text 229" xfId="4513"/>
    <cellStyle name="Explanatory Text 23" xfId="4514"/>
    <cellStyle name="Explanatory Text 230" xfId="4515"/>
    <cellStyle name="Explanatory Text 231" xfId="4516"/>
    <cellStyle name="Explanatory Text 232" xfId="4517"/>
    <cellStyle name="Explanatory Text 233" xfId="4518"/>
    <cellStyle name="Explanatory Text 234" xfId="4519"/>
    <cellStyle name="Explanatory Text 235" xfId="4520"/>
    <cellStyle name="Explanatory Text 236" xfId="4521"/>
    <cellStyle name="Explanatory Text 237" xfId="4522"/>
    <cellStyle name="Explanatory Text 238" xfId="4523"/>
    <cellStyle name="Explanatory Text 239" xfId="4524"/>
    <cellStyle name="Explanatory Text 24" xfId="4525"/>
    <cellStyle name="Explanatory Text 240" xfId="4526"/>
    <cellStyle name="Explanatory Text 241" xfId="4527"/>
    <cellStyle name="Explanatory Text 242" xfId="4528"/>
    <cellStyle name="Explanatory Text 243" xfId="4529"/>
    <cellStyle name="Explanatory Text 244" xfId="4530"/>
    <cellStyle name="Explanatory Text 245" xfId="4531"/>
    <cellStyle name="Explanatory Text 246" xfId="4532"/>
    <cellStyle name="Explanatory Text 247" xfId="4533"/>
    <cellStyle name="Explanatory Text 248" xfId="4534"/>
    <cellStyle name="Explanatory Text 249" xfId="4535"/>
    <cellStyle name="Explanatory Text 25" xfId="4536"/>
    <cellStyle name="Explanatory Text 250" xfId="4537"/>
    <cellStyle name="Explanatory Text 251" xfId="4538"/>
    <cellStyle name="Explanatory Text 252" xfId="4539"/>
    <cellStyle name="Explanatory Text 253" xfId="4540"/>
    <cellStyle name="Explanatory Text 254" xfId="4541"/>
    <cellStyle name="Explanatory Text 255" xfId="4542"/>
    <cellStyle name="Explanatory Text 256" xfId="4543"/>
    <cellStyle name="Explanatory Text 257" xfId="4544"/>
    <cellStyle name="Explanatory Text 258" xfId="4545"/>
    <cellStyle name="Explanatory Text 259" xfId="4546"/>
    <cellStyle name="Explanatory Text 26" xfId="4547"/>
    <cellStyle name="Explanatory Text 260" xfId="4548"/>
    <cellStyle name="Explanatory Text 261" xfId="4549"/>
    <cellStyle name="Explanatory Text 262" xfId="4550"/>
    <cellStyle name="Explanatory Text 263" xfId="4551"/>
    <cellStyle name="Explanatory Text 264" xfId="4552"/>
    <cellStyle name="Explanatory Text 265" xfId="4553"/>
    <cellStyle name="Explanatory Text 266" xfId="4554"/>
    <cellStyle name="Explanatory Text 267" xfId="4555"/>
    <cellStyle name="Explanatory Text 268" xfId="4556"/>
    <cellStyle name="Explanatory Text 269" xfId="4557"/>
    <cellStyle name="Explanatory Text 27" xfId="4558"/>
    <cellStyle name="Explanatory Text 270" xfId="4559"/>
    <cellStyle name="Explanatory Text 271" xfId="4560"/>
    <cellStyle name="Explanatory Text 272" xfId="4561"/>
    <cellStyle name="Explanatory Text 273" xfId="4562"/>
    <cellStyle name="Explanatory Text 274" xfId="4563"/>
    <cellStyle name="Explanatory Text 275" xfId="4564"/>
    <cellStyle name="Explanatory Text 276" xfId="4565"/>
    <cellStyle name="Explanatory Text 277" xfId="4566"/>
    <cellStyle name="Explanatory Text 278" xfId="4567"/>
    <cellStyle name="Explanatory Text 279" xfId="4568"/>
    <cellStyle name="Explanatory Text 28" xfId="4569"/>
    <cellStyle name="Explanatory Text 280" xfId="4570"/>
    <cellStyle name="Explanatory Text 281" xfId="4571"/>
    <cellStyle name="Explanatory Text 282" xfId="4572"/>
    <cellStyle name="Explanatory Text 283" xfId="4573"/>
    <cellStyle name="Explanatory Text 284" xfId="4574"/>
    <cellStyle name="Explanatory Text 285" xfId="4575"/>
    <cellStyle name="Explanatory Text 286" xfId="4576"/>
    <cellStyle name="Explanatory Text 287" xfId="4577"/>
    <cellStyle name="Explanatory Text 288" xfId="4578"/>
    <cellStyle name="Explanatory Text 289" xfId="4579"/>
    <cellStyle name="Explanatory Text 29" xfId="4580"/>
    <cellStyle name="Explanatory Text 290" xfId="4581"/>
    <cellStyle name="Explanatory Text 291" xfId="4582"/>
    <cellStyle name="Explanatory Text 292" xfId="4583"/>
    <cellStyle name="Explanatory Text 293" xfId="4584"/>
    <cellStyle name="Explanatory Text 294" xfId="4585"/>
    <cellStyle name="Explanatory Text 295" xfId="4586"/>
    <cellStyle name="Explanatory Text 296" xfId="4587"/>
    <cellStyle name="Explanatory Text 297" xfId="4588"/>
    <cellStyle name="Explanatory Text 298" xfId="4589"/>
    <cellStyle name="Explanatory Text 299" xfId="4590"/>
    <cellStyle name="Explanatory Text 3" xfId="390"/>
    <cellStyle name="Explanatory Text 30" xfId="4591"/>
    <cellStyle name="Explanatory Text 300" xfId="4592"/>
    <cellStyle name="Explanatory Text 301" xfId="4593"/>
    <cellStyle name="Explanatory Text 302" xfId="4594"/>
    <cellStyle name="Explanatory Text 303" xfId="4595"/>
    <cellStyle name="Explanatory Text 304" xfId="4596"/>
    <cellStyle name="Explanatory Text 305" xfId="4597"/>
    <cellStyle name="Explanatory Text 306" xfId="4598"/>
    <cellStyle name="Explanatory Text 307" xfId="4599"/>
    <cellStyle name="Explanatory Text 308" xfId="4600"/>
    <cellStyle name="Explanatory Text 309" xfId="4601"/>
    <cellStyle name="Explanatory Text 31" xfId="4602"/>
    <cellStyle name="Explanatory Text 310" xfId="4603"/>
    <cellStyle name="Explanatory Text 311" xfId="4604"/>
    <cellStyle name="Explanatory Text 312" xfId="4605"/>
    <cellStyle name="Explanatory Text 313" xfId="4606"/>
    <cellStyle name="Explanatory Text 314" xfId="4607"/>
    <cellStyle name="Explanatory Text 315" xfId="4608"/>
    <cellStyle name="Explanatory Text 316" xfId="4609"/>
    <cellStyle name="Explanatory Text 317" xfId="4610"/>
    <cellStyle name="Explanatory Text 318" xfId="4611"/>
    <cellStyle name="Explanatory Text 319" xfId="4612"/>
    <cellStyle name="Explanatory Text 32" xfId="4613"/>
    <cellStyle name="Explanatory Text 320" xfId="4614"/>
    <cellStyle name="Explanatory Text 321" xfId="4615"/>
    <cellStyle name="Explanatory Text 322" xfId="4616"/>
    <cellStyle name="Explanatory Text 323" xfId="4617"/>
    <cellStyle name="Explanatory Text 324" xfId="4618"/>
    <cellStyle name="Explanatory Text 325" xfId="4619"/>
    <cellStyle name="Explanatory Text 326" xfId="4620"/>
    <cellStyle name="Explanatory Text 327" xfId="4621"/>
    <cellStyle name="Explanatory Text 328" xfId="4622"/>
    <cellStyle name="Explanatory Text 329" xfId="4623"/>
    <cellStyle name="Explanatory Text 33" xfId="4624"/>
    <cellStyle name="Explanatory Text 330" xfId="4625"/>
    <cellStyle name="Explanatory Text 331" xfId="4626"/>
    <cellStyle name="Explanatory Text 332" xfId="4627"/>
    <cellStyle name="Explanatory Text 333" xfId="4628"/>
    <cellStyle name="Explanatory Text 334" xfId="4629"/>
    <cellStyle name="Explanatory Text 335" xfId="4630"/>
    <cellStyle name="Explanatory Text 336" xfId="4631"/>
    <cellStyle name="Explanatory Text 337" xfId="4632"/>
    <cellStyle name="Explanatory Text 338" xfId="4633"/>
    <cellStyle name="Explanatory Text 339" xfId="4634"/>
    <cellStyle name="Explanatory Text 34" xfId="4635"/>
    <cellStyle name="Explanatory Text 340" xfId="4636"/>
    <cellStyle name="Explanatory Text 341" xfId="4637"/>
    <cellStyle name="Explanatory Text 342" xfId="4638"/>
    <cellStyle name="Explanatory Text 343" xfId="4639"/>
    <cellStyle name="Explanatory Text 344" xfId="4640"/>
    <cellStyle name="Explanatory Text 345" xfId="4641"/>
    <cellStyle name="Explanatory Text 346" xfId="4642"/>
    <cellStyle name="Explanatory Text 347" xfId="4643"/>
    <cellStyle name="Explanatory Text 348" xfId="4644"/>
    <cellStyle name="Explanatory Text 349" xfId="4645"/>
    <cellStyle name="Explanatory Text 35" xfId="4646"/>
    <cellStyle name="Explanatory Text 350" xfId="4647"/>
    <cellStyle name="Explanatory Text 351" xfId="4648"/>
    <cellStyle name="Explanatory Text 352" xfId="4649"/>
    <cellStyle name="Explanatory Text 353" xfId="4650"/>
    <cellStyle name="Explanatory Text 354" xfId="4651"/>
    <cellStyle name="Explanatory Text 355" xfId="4652"/>
    <cellStyle name="Explanatory Text 356" xfId="4653"/>
    <cellStyle name="Explanatory Text 357" xfId="4654"/>
    <cellStyle name="Explanatory Text 358" xfId="4655"/>
    <cellStyle name="Explanatory Text 359" xfId="4656"/>
    <cellStyle name="Explanatory Text 36" xfId="4657"/>
    <cellStyle name="Explanatory Text 360" xfId="4658"/>
    <cellStyle name="Explanatory Text 361" xfId="4659"/>
    <cellStyle name="Explanatory Text 362" xfId="4660"/>
    <cellStyle name="Explanatory Text 363" xfId="4661"/>
    <cellStyle name="Explanatory Text 364" xfId="4662"/>
    <cellStyle name="Explanatory Text 365" xfId="4663"/>
    <cellStyle name="Explanatory Text 366" xfId="4664"/>
    <cellStyle name="Explanatory Text 367" xfId="4665"/>
    <cellStyle name="Explanatory Text 368" xfId="4666"/>
    <cellStyle name="Explanatory Text 369" xfId="4667"/>
    <cellStyle name="Explanatory Text 37" xfId="4668"/>
    <cellStyle name="Explanatory Text 370" xfId="4669"/>
    <cellStyle name="Explanatory Text 371" xfId="4670"/>
    <cellStyle name="Explanatory Text 372" xfId="4671"/>
    <cellStyle name="Explanatory Text 373" xfId="4672"/>
    <cellStyle name="Explanatory Text 374" xfId="4673"/>
    <cellStyle name="Explanatory Text 375" xfId="4674"/>
    <cellStyle name="Explanatory Text 376" xfId="4675"/>
    <cellStyle name="Explanatory Text 377" xfId="4676"/>
    <cellStyle name="Explanatory Text 378" xfId="4677"/>
    <cellStyle name="Explanatory Text 379" xfId="4678"/>
    <cellStyle name="Explanatory Text 38" xfId="4679"/>
    <cellStyle name="Explanatory Text 380" xfId="4680"/>
    <cellStyle name="Explanatory Text 381" xfId="4681"/>
    <cellStyle name="Explanatory Text 382" xfId="4682"/>
    <cellStyle name="Explanatory Text 383" xfId="4683"/>
    <cellStyle name="Explanatory Text 384" xfId="4684"/>
    <cellStyle name="Explanatory Text 385" xfId="4685"/>
    <cellStyle name="Explanatory Text 386" xfId="4686"/>
    <cellStyle name="Explanatory Text 387" xfId="4687"/>
    <cellStyle name="Explanatory Text 388" xfId="4688"/>
    <cellStyle name="Explanatory Text 389" xfId="4689"/>
    <cellStyle name="Explanatory Text 39" xfId="4690"/>
    <cellStyle name="Explanatory Text 390" xfId="4691"/>
    <cellStyle name="Explanatory Text 391" xfId="4692"/>
    <cellStyle name="Explanatory Text 392" xfId="4693"/>
    <cellStyle name="Explanatory Text 393" xfId="4694"/>
    <cellStyle name="Explanatory Text 394" xfId="4695"/>
    <cellStyle name="Explanatory Text 395" xfId="4696"/>
    <cellStyle name="Explanatory Text 396" xfId="4697"/>
    <cellStyle name="Explanatory Text 397" xfId="4698"/>
    <cellStyle name="Explanatory Text 398" xfId="4699"/>
    <cellStyle name="Explanatory Text 399" xfId="4700"/>
    <cellStyle name="Explanatory Text 4" xfId="391"/>
    <cellStyle name="Explanatory Text 40" xfId="4701"/>
    <cellStyle name="Explanatory Text 400" xfId="4702"/>
    <cellStyle name="Explanatory Text 401" xfId="4703"/>
    <cellStyle name="Explanatory Text 402" xfId="4704"/>
    <cellStyle name="Explanatory Text 403" xfId="4705"/>
    <cellStyle name="Explanatory Text 404" xfId="4706"/>
    <cellStyle name="Explanatory Text 405" xfId="4707"/>
    <cellStyle name="Explanatory Text 406" xfId="4708"/>
    <cellStyle name="Explanatory Text 407" xfId="4709"/>
    <cellStyle name="Explanatory Text 408" xfId="4710"/>
    <cellStyle name="Explanatory Text 409" xfId="4711"/>
    <cellStyle name="Explanatory Text 41" xfId="4712"/>
    <cellStyle name="Explanatory Text 410" xfId="4713"/>
    <cellStyle name="Explanatory Text 411" xfId="4714"/>
    <cellStyle name="Explanatory Text 412" xfId="4715"/>
    <cellStyle name="Explanatory Text 413" xfId="4716"/>
    <cellStyle name="Explanatory Text 414" xfId="4717"/>
    <cellStyle name="Explanatory Text 415" xfId="4718"/>
    <cellStyle name="Explanatory Text 416" xfId="4719"/>
    <cellStyle name="Explanatory Text 417" xfId="4720"/>
    <cellStyle name="Explanatory Text 418" xfId="4721"/>
    <cellStyle name="Explanatory Text 419" xfId="4722"/>
    <cellStyle name="Explanatory Text 42" xfId="4723"/>
    <cellStyle name="Explanatory Text 420" xfId="4724"/>
    <cellStyle name="Explanatory Text 421" xfId="4725"/>
    <cellStyle name="Explanatory Text 422" xfId="4726"/>
    <cellStyle name="Explanatory Text 423" xfId="4727"/>
    <cellStyle name="Explanatory Text 424" xfId="4728"/>
    <cellStyle name="Explanatory Text 425" xfId="4729"/>
    <cellStyle name="Explanatory Text 426" xfId="4730"/>
    <cellStyle name="Explanatory Text 427" xfId="4731"/>
    <cellStyle name="Explanatory Text 428" xfId="4732"/>
    <cellStyle name="Explanatory Text 429" xfId="4733"/>
    <cellStyle name="Explanatory Text 43" xfId="4734"/>
    <cellStyle name="Explanatory Text 430" xfId="4735"/>
    <cellStyle name="Explanatory Text 431" xfId="4736"/>
    <cellStyle name="Explanatory Text 432" xfId="4737"/>
    <cellStyle name="Explanatory Text 433" xfId="4738"/>
    <cellStyle name="Explanatory Text 434" xfId="4739"/>
    <cellStyle name="Explanatory Text 435" xfId="4740"/>
    <cellStyle name="Explanatory Text 436" xfId="4741"/>
    <cellStyle name="Explanatory Text 437" xfId="4742"/>
    <cellStyle name="Explanatory Text 438" xfId="4743"/>
    <cellStyle name="Explanatory Text 439" xfId="4744"/>
    <cellStyle name="Explanatory Text 44" xfId="4745"/>
    <cellStyle name="Explanatory Text 440" xfId="4746"/>
    <cellStyle name="Explanatory Text 441" xfId="4747"/>
    <cellStyle name="Explanatory Text 442" xfId="4748"/>
    <cellStyle name="Explanatory Text 443" xfId="4749"/>
    <cellStyle name="Explanatory Text 444" xfId="4750"/>
    <cellStyle name="Explanatory Text 445" xfId="4751"/>
    <cellStyle name="Explanatory Text 446" xfId="4752"/>
    <cellStyle name="Explanatory Text 447" xfId="4753"/>
    <cellStyle name="Explanatory Text 448" xfId="4754"/>
    <cellStyle name="Explanatory Text 449" xfId="4755"/>
    <cellStyle name="Explanatory Text 45" xfId="4756"/>
    <cellStyle name="Explanatory Text 450" xfId="4757"/>
    <cellStyle name="Explanatory Text 451" xfId="4758"/>
    <cellStyle name="Explanatory Text 452" xfId="4759"/>
    <cellStyle name="Explanatory Text 453" xfId="4760"/>
    <cellStyle name="Explanatory Text 454" xfId="4761"/>
    <cellStyle name="Explanatory Text 455" xfId="4762"/>
    <cellStyle name="Explanatory Text 456" xfId="4763"/>
    <cellStyle name="Explanatory Text 457" xfId="4764"/>
    <cellStyle name="Explanatory Text 458" xfId="4765"/>
    <cellStyle name="Explanatory Text 459" xfId="4766"/>
    <cellStyle name="Explanatory Text 46" xfId="4767"/>
    <cellStyle name="Explanatory Text 460" xfId="4768"/>
    <cellStyle name="Explanatory Text 461" xfId="4769"/>
    <cellStyle name="Explanatory Text 462" xfId="4770"/>
    <cellStyle name="Explanatory Text 463" xfId="4771"/>
    <cellStyle name="Explanatory Text 464" xfId="4772"/>
    <cellStyle name="Explanatory Text 465" xfId="4773"/>
    <cellStyle name="Explanatory Text 466" xfId="4774"/>
    <cellStyle name="Explanatory Text 467" xfId="4775"/>
    <cellStyle name="Explanatory Text 468" xfId="4776"/>
    <cellStyle name="Explanatory Text 469" xfId="4777"/>
    <cellStyle name="Explanatory Text 47" xfId="4778"/>
    <cellStyle name="Explanatory Text 470" xfId="4779"/>
    <cellStyle name="Explanatory Text 471" xfId="4780"/>
    <cellStyle name="Explanatory Text 472" xfId="4781"/>
    <cellStyle name="Explanatory Text 473" xfId="4782"/>
    <cellStyle name="Explanatory Text 474" xfId="4783"/>
    <cellStyle name="Explanatory Text 475" xfId="4784"/>
    <cellStyle name="Explanatory Text 476" xfId="4785"/>
    <cellStyle name="Explanatory Text 477" xfId="4786"/>
    <cellStyle name="Explanatory Text 478" xfId="4787"/>
    <cellStyle name="Explanatory Text 479" xfId="4788"/>
    <cellStyle name="Explanatory Text 48" xfId="4789"/>
    <cellStyle name="Explanatory Text 480" xfId="4790"/>
    <cellStyle name="Explanatory Text 481" xfId="4791"/>
    <cellStyle name="Explanatory Text 482" xfId="4792"/>
    <cellStyle name="Explanatory Text 483" xfId="4793"/>
    <cellStyle name="Explanatory Text 484" xfId="4794"/>
    <cellStyle name="Explanatory Text 485" xfId="4795"/>
    <cellStyle name="Explanatory Text 486" xfId="4796"/>
    <cellStyle name="Explanatory Text 487" xfId="4797"/>
    <cellStyle name="Explanatory Text 488" xfId="4798"/>
    <cellStyle name="Explanatory Text 489" xfId="4799"/>
    <cellStyle name="Explanatory Text 49" xfId="4800"/>
    <cellStyle name="Explanatory Text 490" xfId="4801"/>
    <cellStyle name="Explanatory Text 491" xfId="4802"/>
    <cellStyle name="Explanatory Text 492" xfId="4803"/>
    <cellStyle name="Explanatory Text 493" xfId="4804"/>
    <cellStyle name="Explanatory Text 494" xfId="4805"/>
    <cellStyle name="Explanatory Text 495" xfId="4806"/>
    <cellStyle name="Explanatory Text 496" xfId="4807"/>
    <cellStyle name="Explanatory Text 497" xfId="4808"/>
    <cellStyle name="Explanatory Text 498" xfId="4809"/>
    <cellStyle name="Explanatory Text 499" xfId="4810"/>
    <cellStyle name="Explanatory Text 5" xfId="392"/>
    <cellStyle name="Explanatory Text 50" xfId="4811"/>
    <cellStyle name="Explanatory Text 500" xfId="4812"/>
    <cellStyle name="Explanatory Text 501" xfId="4813"/>
    <cellStyle name="Explanatory Text 502" xfId="4814"/>
    <cellStyle name="Explanatory Text 503" xfId="4815"/>
    <cellStyle name="Explanatory Text 504" xfId="4816"/>
    <cellStyle name="Explanatory Text 505" xfId="4817"/>
    <cellStyle name="Explanatory Text 506" xfId="4818"/>
    <cellStyle name="Explanatory Text 507" xfId="4819"/>
    <cellStyle name="Explanatory Text 508" xfId="4820"/>
    <cellStyle name="Explanatory Text 509" xfId="4821"/>
    <cellStyle name="Explanatory Text 51" xfId="4822"/>
    <cellStyle name="Explanatory Text 510" xfId="4823"/>
    <cellStyle name="Explanatory Text 511" xfId="4824"/>
    <cellStyle name="Explanatory Text 512" xfId="4825"/>
    <cellStyle name="Explanatory Text 513" xfId="4826"/>
    <cellStyle name="Explanatory Text 514" xfId="4827"/>
    <cellStyle name="Explanatory Text 515" xfId="4828"/>
    <cellStyle name="Explanatory Text 516" xfId="4829"/>
    <cellStyle name="Explanatory Text 517" xfId="4830"/>
    <cellStyle name="Explanatory Text 518" xfId="4831"/>
    <cellStyle name="Explanatory Text 519" xfId="4832"/>
    <cellStyle name="Explanatory Text 52" xfId="4833"/>
    <cellStyle name="Explanatory Text 520" xfId="4834"/>
    <cellStyle name="Explanatory Text 521" xfId="4835"/>
    <cellStyle name="Explanatory Text 522" xfId="4836"/>
    <cellStyle name="Explanatory Text 523" xfId="4837"/>
    <cellStyle name="Explanatory Text 524" xfId="4838"/>
    <cellStyle name="Explanatory Text 525" xfId="4839"/>
    <cellStyle name="Explanatory Text 526" xfId="4840"/>
    <cellStyle name="Explanatory Text 527" xfId="4841"/>
    <cellStyle name="Explanatory Text 528" xfId="4842"/>
    <cellStyle name="Explanatory Text 529" xfId="4843"/>
    <cellStyle name="Explanatory Text 53" xfId="4844"/>
    <cellStyle name="Explanatory Text 530" xfId="4845"/>
    <cellStyle name="Explanatory Text 531" xfId="4846"/>
    <cellStyle name="Explanatory Text 532" xfId="4847"/>
    <cellStyle name="Explanatory Text 533" xfId="4848"/>
    <cellStyle name="Explanatory Text 534" xfId="4849"/>
    <cellStyle name="Explanatory Text 535" xfId="4850"/>
    <cellStyle name="Explanatory Text 536" xfId="4851"/>
    <cellStyle name="Explanatory Text 537" xfId="4852"/>
    <cellStyle name="Explanatory Text 538" xfId="4853"/>
    <cellStyle name="Explanatory Text 539" xfId="4854"/>
    <cellStyle name="Explanatory Text 54" xfId="4855"/>
    <cellStyle name="Explanatory Text 540" xfId="4856"/>
    <cellStyle name="Explanatory Text 541" xfId="4857"/>
    <cellStyle name="Explanatory Text 542" xfId="4858"/>
    <cellStyle name="Explanatory Text 543" xfId="4859"/>
    <cellStyle name="Explanatory Text 544" xfId="4860"/>
    <cellStyle name="Explanatory Text 545" xfId="4861"/>
    <cellStyle name="Explanatory Text 546" xfId="4862"/>
    <cellStyle name="Explanatory Text 547" xfId="4863"/>
    <cellStyle name="Explanatory Text 548" xfId="4864"/>
    <cellStyle name="Explanatory Text 549" xfId="4865"/>
    <cellStyle name="Explanatory Text 55" xfId="4866"/>
    <cellStyle name="Explanatory Text 550" xfId="4867"/>
    <cellStyle name="Explanatory Text 551" xfId="4868"/>
    <cellStyle name="Explanatory Text 552" xfId="4869"/>
    <cellStyle name="Explanatory Text 553" xfId="4870"/>
    <cellStyle name="Explanatory Text 554" xfId="4871"/>
    <cellStyle name="Explanatory Text 555" xfId="4872"/>
    <cellStyle name="Explanatory Text 556" xfId="4873"/>
    <cellStyle name="Explanatory Text 557" xfId="4874"/>
    <cellStyle name="Explanatory Text 558" xfId="4875"/>
    <cellStyle name="Explanatory Text 559" xfId="4876"/>
    <cellStyle name="Explanatory Text 56" xfId="4877"/>
    <cellStyle name="Explanatory Text 560" xfId="4878"/>
    <cellStyle name="Explanatory Text 561" xfId="4879"/>
    <cellStyle name="Explanatory Text 562" xfId="4880"/>
    <cellStyle name="Explanatory Text 563" xfId="4881"/>
    <cellStyle name="Explanatory Text 564" xfId="4882"/>
    <cellStyle name="Explanatory Text 565" xfId="4883"/>
    <cellStyle name="Explanatory Text 566" xfId="4884"/>
    <cellStyle name="Explanatory Text 567" xfId="4885"/>
    <cellStyle name="Explanatory Text 568" xfId="4886"/>
    <cellStyle name="Explanatory Text 569" xfId="4887"/>
    <cellStyle name="Explanatory Text 57" xfId="4888"/>
    <cellStyle name="Explanatory Text 570" xfId="4889"/>
    <cellStyle name="Explanatory Text 571" xfId="4890"/>
    <cellStyle name="Explanatory Text 572" xfId="4891"/>
    <cellStyle name="Explanatory Text 573" xfId="4892"/>
    <cellStyle name="Explanatory Text 574" xfId="4893"/>
    <cellStyle name="Explanatory Text 575" xfId="4894"/>
    <cellStyle name="Explanatory Text 576" xfId="4895"/>
    <cellStyle name="Explanatory Text 577" xfId="4896"/>
    <cellStyle name="Explanatory Text 578" xfId="4897"/>
    <cellStyle name="Explanatory Text 579" xfId="4898"/>
    <cellStyle name="Explanatory Text 58" xfId="4899"/>
    <cellStyle name="Explanatory Text 580" xfId="4900"/>
    <cellStyle name="Explanatory Text 581" xfId="4901"/>
    <cellStyle name="Explanatory Text 582" xfId="4902"/>
    <cellStyle name="Explanatory Text 583" xfId="4903"/>
    <cellStyle name="Explanatory Text 584" xfId="4904"/>
    <cellStyle name="Explanatory Text 585" xfId="4905"/>
    <cellStyle name="Explanatory Text 586" xfId="4906"/>
    <cellStyle name="Explanatory Text 587" xfId="4907"/>
    <cellStyle name="Explanatory Text 588" xfId="4908"/>
    <cellStyle name="Explanatory Text 589" xfId="4909"/>
    <cellStyle name="Explanatory Text 59" xfId="4910"/>
    <cellStyle name="Explanatory Text 590" xfId="4911"/>
    <cellStyle name="Explanatory Text 591" xfId="4912"/>
    <cellStyle name="Explanatory Text 592" xfId="4913"/>
    <cellStyle name="Explanatory Text 593" xfId="4914"/>
    <cellStyle name="Explanatory Text 594" xfId="4915"/>
    <cellStyle name="Explanatory Text 595" xfId="4916"/>
    <cellStyle name="Explanatory Text 596" xfId="4917"/>
    <cellStyle name="Explanatory Text 597" xfId="4918"/>
    <cellStyle name="Explanatory Text 598" xfId="4919"/>
    <cellStyle name="Explanatory Text 599" xfId="4920"/>
    <cellStyle name="Explanatory Text 6" xfId="4921"/>
    <cellStyle name="Explanatory Text 60" xfId="4922"/>
    <cellStyle name="Explanatory Text 600" xfId="4923"/>
    <cellStyle name="Explanatory Text 601" xfId="4924"/>
    <cellStyle name="Explanatory Text 602" xfId="4925"/>
    <cellStyle name="Explanatory Text 603" xfId="4926"/>
    <cellStyle name="Explanatory Text 604" xfId="4927"/>
    <cellStyle name="Explanatory Text 605" xfId="4928"/>
    <cellStyle name="Explanatory Text 606" xfId="4929"/>
    <cellStyle name="Explanatory Text 607" xfId="4930"/>
    <cellStyle name="Explanatory Text 608" xfId="4931"/>
    <cellStyle name="Explanatory Text 609" xfId="4932"/>
    <cellStyle name="Explanatory Text 61" xfId="4933"/>
    <cellStyle name="Explanatory Text 610" xfId="4934"/>
    <cellStyle name="Explanatory Text 611" xfId="4935"/>
    <cellStyle name="Explanatory Text 612" xfId="4936"/>
    <cellStyle name="Explanatory Text 613" xfId="4937"/>
    <cellStyle name="Explanatory Text 614" xfId="4938"/>
    <cellStyle name="Explanatory Text 615" xfId="4939"/>
    <cellStyle name="Explanatory Text 616" xfId="4940"/>
    <cellStyle name="Explanatory Text 617" xfId="4941"/>
    <cellStyle name="Explanatory Text 618" xfId="4942"/>
    <cellStyle name="Explanatory Text 619" xfId="4943"/>
    <cellStyle name="Explanatory Text 62" xfId="4944"/>
    <cellStyle name="Explanatory Text 620" xfId="4945"/>
    <cellStyle name="Explanatory Text 621" xfId="4946"/>
    <cellStyle name="Explanatory Text 622" xfId="4947"/>
    <cellStyle name="Explanatory Text 623" xfId="4948"/>
    <cellStyle name="Explanatory Text 624" xfId="4949"/>
    <cellStyle name="Explanatory Text 625" xfId="4950"/>
    <cellStyle name="Explanatory Text 626" xfId="4951"/>
    <cellStyle name="Explanatory Text 627" xfId="4952"/>
    <cellStyle name="Explanatory Text 628" xfId="4953"/>
    <cellStyle name="Explanatory Text 629" xfId="4954"/>
    <cellStyle name="Explanatory Text 63" xfId="4955"/>
    <cellStyle name="Explanatory Text 630" xfId="4956"/>
    <cellStyle name="Explanatory Text 631" xfId="4957"/>
    <cellStyle name="Explanatory Text 632" xfId="4958"/>
    <cellStyle name="Explanatory Text 633" xfId="4959"/>
    <cellStyle name="Explanatory Text 634" xfId="4960"/>
    <cellStyle name="Explanatory Text 635" xfId="4961"/>
    <cellStyle name="Explanatory Text 636" xfId="4962"/>
    <cellStyle name="Explanatory Text 637" xfId="4963"/>
    <cellStyle name="Explanatory Text 638" xfId="4964"/>
    <cellStyle name="Explanatory Text 639" xfId="4965"/>
    <cellStyle name="Explanatory Text 64" xfId="4966"/>
    <cellStyle name="Explanatory Text 640" xfId="4967"/>
    <cellStyle name="Explanatory Text 641" xfId="4968"/>
    <cellStyle name="Explanatory Text 642" xfId="4969"/>
    <cellStyle name="Explanatory Text 643" xfId="4970"/>
    <cellStyle name="Explanatory Text 644" xfId="4971"/>
    <cellStyle name="Explanatory Text 645" xfId="4972"/>
    <cellStyle name="Explanatory Text 646" xfId="4973"/>
    <cellStyle name="Explanatory Text 647" xfId="4974"/>
    <cellStyle name="Explanatory Text 648" xfId="4975"/>
    <cellStyle name="Explanatory Text 649" xfId="4976"/>
    <cellStyle name="Explanatory Text 65" xfId="4977"/>
    <cellStyle name="Explanatory Text 650" xfId="4978"/>
    <cellStyle name="Explanatory Text 651" xfId="4979"/>
    <cellStyle name="Explanatory Text 652" xfId="4980"/>
    <cellStyle name="Explanatory Text 653" xfId="4981"/>
    <cellStyle name="Explanatory Text 654" xfId="4982"/>
    <cellStyle name="Explanatory Text 655" xfId="4983"/>
    <cellStyle name="Explanatory Text 656" xfId="4984"/>
    <cellStyle name="Explanatory Text 657" xfId="4985"/>
    <cellStyle name="Explanatory Text 658" xfId="4986"/>
    <cellStyle name="Explanatory Text 659" xfId="4987"/>
    <cellStyle name="Explanatory Text 66" xfId="4988"/>
    <cellStyle name="Explanatory Text 660" xfId="4989"/>
    <cellStyle name="Explanatory Text 661" xfId="4990"/>
    <cellStyle name="Explanatory Text 662" xfId="4991"/>
    <cellStyle name="Explanatory Text 663" xfId="4992"/>
    <cellStyle name="Explanatory Text 664" xfId="4993"/>
    <cellStyle name="Explanatory Text 665" xfId="4994"/>
    <cellStyle name="Explanatory Text 666" xfId="4995"/>
    <cellStyle name="Explanatory Text 667" xfId="4996"/>
    <cellStyle name="Explanatory Text 668" xfId="4997"/>
    <cellStyle name="Explanatory Text 669" xfId="4998"/>
    <cellStyle name="Explanatory Text 67" xfId="4999"/>
    <cellStyle name="Explanatory Text 670" xfId="5000"/>
    <cellStyle name="Explanatory Text 671" xfId="5001"/>
    <cellStyle name="Explanatory Text 672" xfId="5002"/>
    <cellStyle name="Explanatory Text 673" xfId="5003"/>
    <cellStyle name="Explanatory Text 674" xfId="5004"/>
    <cellStyle name="Explanatory Text 675" xfId="5005"/>
    <cellStyle name="Explanatory Text 676" xfId="5006"/>
    <cellStyle name="Explanatory Text 677" xfId="5007"/>
    <cellStyle name="Explanatory Text 678" xfId="5008"/>
    <cellStyle name="Explanatory Text 679" xfId="5009"/>
    <cellStyle name="Explanatory Text 68" xfId="5010"/>
    <cellStyle name="Explanatory Text 680" xfId="5011"/>
    <cellStyle name="Explanatory Text 681" xfId="5012"/>
    <cellStyle name="Explanatory Text 682" xfId="5013"/>
    <cellStyle name="Explanatory Text 683" xfId="5014"/>
    <cellStyle name="Explanatory Text 684" xfId="5015"/>
    <cellStyle name="Explanatory Text 685" xfId="5016"/>
    <cellStyle name="Explanatory Text 686" xfId="5017"/>
    <cellStyle name="Explanatory Text 687" xfId="5018"/>
    <cellStyle name="Explanatory Text 688" xfId="5019"/>
    <cellStyle name="Explanatory Text 689" xfId="5020"/>
    <cellStyle name="Explanatory Text 69" xfId="5021"/>
    <cellStyle name="Explanatory Text 690" xfId="5022"/>
    <cellStyle name="Explanatory Text 691" xfId="5023"/>
    <cellStyle name="Explanatory Text 692" xfId="5024"/>
    <cellStyle name="Explanatory Text 693" xfId="5025"/>
    <cellStyle name="Explanatory Text 694" xfId="5026"/>
    <cellStyle name="Explanatory Text 695" xfId="5027"/>
    <cellStyle name="Explanatory Text 696" xfId="5028"/>
    <cellStyle name="Explanatory Text 697" xfId="5029"/>
    <cellStyle name="Explanatory Text 698" xfId="5030"/>
    <cellStyle name="Explanatory Text 699" xfId="5031"/>
    <cellStyle name="Explanatory Text 7" xfId="5032"/>
    <cellStyle name="Explanatory Text 70" xfId="5033"/>
    <cellStyle name="Explanatory Text 700" xfId="5034"/>
    <cellStyle name="Explanatory Text 701" xfId="5035"/>
    <cellStyle name="Explanatory Text 702" xfId="5036"/>
    <cellStyle name="Explanatory Text 703" xfId="5037"/>
    <cellStyle name="Explanatory Text 704" xfId="5038"/>
    <cellStyle name="Explanatory Text 705" xfId="5039"/>
    <cellStyle name="Explanatory Text 706" xfId="5040"/>
    <cellStyle name="Explanatory Text 707" xfId="5041"/>
    <cellStyle name="Explanatory Text 708" xfId="5042"/>
    <cellStyle name="Explanatory Text 709" xfId="5043"/>
    <cellStyle name="Explanatory Text 71" xfId="5044"/>
    <cellStyle name="Explanatory Text 710" xfId="5045"/>
    <cellStyle name="Explanatory Text 711" xfId="5046"/>
    <cellStyle name="Explanatory Text 712" xfId="5047"/>
    <cellStyle name="Explanatory Text 713" xfId="5048"/>
    <cellStyle name="Explanatory Text 714" xfId="5049"/>
    <cellStyle name="Explanatory Text 715" xfId="5050"/>
    <cellStyle name="Explanatory Text 716" xfId="5051"/>
    <cellStyle name="Explanatory Text 717" xfId="5052"/>
    <cellStyle name="Explanatory Text 718" xfId="5053"/>
    <cellStyle name="Explanatory Text 719" xfId="5054"/>
    <cellStyle name="Explanatory Text 72" xfId="5055"/>
    <cellStyle name="Explanatory Text 720" xfId="5056"/>
    <cellStyle name="Explanatory Text 721" xfId="5057"/>
    <cellStyle name="Explanatory Text 722" xfId="5058"/>
    <cellStyle name="Explanatory Text 723" xfId="5059"/>
    <cellStyle name="Explanatory Text 724" xfId="5060"/>
    <cellStyle name="Explanatory Text 725" xfId="5061"/>
    <cellStyle name="Explanatory Text 726" xfId="5062"/>
    <cellStyle name="Explanatory Text 727" xfId="5063"/>
    <cellStyle name="Explanatory Text 728" xfId="5064"/>
    <cellStyle name="Explanatory Text 729" xfId="5065"/>
    <cellStyle name="Explanatory Text 73" xfId="5066"/>
    <cellStyle name="Explanatory Text 730" xfId="5067"/>
    <cellStyle name="Explanatory Text 731" xfId="5068"/>
    <cellStyle name="Explanatory Text 732" xfId="5069"/>
    <cellStyle name="Explanatory Text 733" xfId="5070"/>
    <cellStyle name="Explanatory Text 734" xfId="5071"/>
    <cellStyle name="Explanatory Text 735" xfId="5072"/>
    <cellStyle name="Explanatory Text 736" xfId="5073"/>
    <cellStyle name="Explanatory Text 737" xfId="5074"/>
    <cellStyle name="Explanatory Text 738" xfId="5075"/>
    <cellStyle name="Explanatory Text 739" xfId="5076"/>
    <cellStyle name="Explanatory Text 74" xfId="5077"/>
    <cellStyle name="Explanatory Text 740" xfId="5078"/>
    <cellStyle name="Explanatory Text 741" xfId="5079"/>
    <cellStyle name="Explanatory Text 742" xfId="5080"/>
    <cellStyle name="Explanatory Text 743" xfId="5081"/>
    <cellStyle name="Explanatory Text 744" xfId="5082"/>
    <cellStyle name="Explanatory Text 745" xfId="5083"/>
    <cellStyle name="Explanatory Text 746" xfId="5084"/>
    <cellStyle name="Explanatory Text 747" xfId="5085"/>
    <cellStyle name="Explanatory Text 748" xfId="5086"/>
    <cellStyle name="Explanatory Text 749" xfId="5087"/>
    <cellStyle name="Explanatory Text 75" xfId="5088"/>
    <cellStyle name="Explanatory Text 750" xfId="5089"/>
    <cellStyle name="Explanatory Text 751" xfId="5090"/>
    <cellStyle name="Explanatory Text 752" xfId="5091"/>
    <cellStyle name="Explanatory Text 753" xfId="5092"/>
    <cellStyle name="Explanatory Text 754" xfId="5093"/>
    <cellStyle name="Explanatory Text 755" xfId="5094"/>
    <cellStyle name="Explanatory Text 756" xfId="5095"/>
    <cellStyle name="Explanatory Text 757" xfId="5096"/>
    <cellStyle name="Explanatory Text 758" xfId="5097"/>
    <cellStyle name="Explanatory Text 759" xfId="5098"/>
    <cellStyle name="Explanatory Text 76" xfId="5099"/>
    <cellStyle name="Explanatory Text 760" xfId="5100"/>
    <cellStyle name="Explanatory Text 761" xfId="5101"/>
    <cellStyle name="Explanatory Text 762" xfId="5102"/>
    <cellStyle name="Explanatory Text 763" xfId="5103"/>
    <cellStyle name="Explanatory Text 764" xfId="5104"/>
    <cellStyle name="Explanatory Text 765" xfId="5105"/>
    <cellStyle name="Explanatory Text 766" xfId="5106"/>
    <cellStyle name="Explanatory Text 767" xfId="5107"/>
    <cellStyle name="Explanatory Text 768" xfId="5108"/>
    <cellStyle name="Explanatory Text 769" xfId="5109"/>
    <cellStyle name="Explanatory Text 77" xfId="5110"/>
    <cellStyle name="Explanatory Text 770" xfId="5111"/>
    <cellStyle name="Explanatory Text 771" xfId="5112"/>
    <cellStyle name="Explanatory Text 772" xfId="5113"/>
    <cellStyle name="Explanatory Text 773" xfId="5114"/>
    <cellStyle name="Explanatory Text 774" xfId="5115"/>
    <cellStyle name="Explanatory Text 775" xfId="5116"/>
    <cellStyle name="Explanatory Text 776" xfId="5117"/>
    <cellStyle name="Explanatory Text 777" xfId="5118"/>
    <cellStyle name="Explanatory Text 778" xfId="5119"/>
    <cellStyle name="Explanatory Text 779" xfId="5120"/>
    <cellStyle name="Explanatory Text 78" xfId="5121"/>
    <cellStyle name="Explanatory Text 780" xfId="5122"/>
    <cellStyle name="Explanatory Text 781" xfId="5123"/>
    <cellStyle name="Explanatory Text 782" xfId="5124"/>
    <cellStyle name="Explanatory Text 783" xfId="5125"/>
    <cellStyle name="Explanatory Text 784" xfId="5126"/>
    <cellStyle name="Explanatory Text 785" xfId="5127"/>
    <cellStyle name="Explanatory Text 786" xfId="5128"/>
    <cellStyle name="Explanatory Text 787" xfId="5129"/>
    <cellStyle name="Explanatory Text 788" xfId="5130"/>
    <cellStyle name="Explanatory Text 789" xfId="5131"/>
    <cellStyle name="Explanatory Text 79" xfId="5132"/>
    <cellStyle name="Explanatory Text 790" xfId="5133"/>
    <cellStyle name="Explanatory Text 791" xfId="5134"/>
    <cellStyle name="Explanatory Text 792" xfId="5135"/>
    <cellStyle name="Explanatory Text 793" xfId="5136"/>
    <cellStyle name="Explanatory Text 794" xfId="5137"/>
    <cellStyle name="Explanatory Text 795" xfId="5138"/>
    <cellStyle name="Explanatory Text 796" xfId="5139"/>
    <cellStyle name="Explanatory Text 797" xfId="5140"/>
    <cellStyle name="Explanatory Text 798" xfId="5141"/>
    <cellStyle name="Explanatory Text 799" xfId="5142"/>
    <cellStyle name="Explanatory Text 8" xfId="5143"/>
    <cellStyle name="Explanatory Text 80" xfId="5144"/>
    <cellStyle name="Explanatory Text 800" xfId="5145"/>
    <cellStyle name="Explanatory Text 801" xfId="5146"/>
    <cellStyle name="Explanatory Text 802" xfId="5147"/>
    <cellStyle name="Explanatory Text 803" xfId="5148"/>
    <cellStyle name="Explanatory Text 804" xfId="5149"/>
    <cellStyle name="Explanatory Text 805" xfId="5150"/>
    <cellStyle name="Explanatory Text 806" xfId="5151"/>
    <cellStyle name="Explanatory Text 807" xfId="5152"/>
    <cellStyle name="Explanatory Text 808" xfId="5153"/>
    <cellStyle name="Explanatory Text 809" xfId="5154"/>
    <cellStyle name="Explanatory Text 81" xfId="5155"/>
    <cellStyle name="Explanatory Text 810" xfId="5156"/>
    <cellStyle name="Explanatory Text 811" xfId="5157"/>
    <cellStyle name="Explanatory Text 812" xfId="5158"/>
    <cellStyle name="Explanatory Text 813" xfId="5159"/>
    <cellStyle name="Explanatory Text 814" xfId="5160"/>
    <cellStyle name="Explanatory Text 815" xfId="5161"/>
    <cellStyle name="Explanatory Text 816" xfId="5162"/>
    <cellStyle name="Explanatory Text 817" xfId="5163"/>
    <cellStyle name="Explanatory Text 818" xfId="5164"/>
    <cellStyle name="Explanatory Text 819" xfId="5165"/>
    <cellStyle name="Explanatory Text 82" xfId="5166"/>
    <cellStyle name="Explanatory Text 820" xfId="5167"/>
    <cellStyle name="Explanatory Text 821" xfId="5168"/>
    <cellStyle name="Explanatory Text 822" xfId="5169"/>
    <cellStyle name="Explanatory Text 823" xfId="5170"/>
    <cellStyle name="Explanatory Text 824" xfId="5171"/>
    <cellStyle name="Explanatory Text 825" xfId="5172"/>
    <cellStyle name="Explanatory Text 826" xfId="5173"/>
    <cellStyle name="Explanatory Text 827" xfId="5174"/>
    <cellStyle name="Explanatory Text 828" xfId="5175"/>
    <cellStyle name="Explanatory Text 829" xfId="5176"/>
    <cellStyle name="Explanatory Text 83" xfId="5177"/>
    <cellStyle name="Explanatory Text 830" xfId="5178"/>
    <cellStyle name="Explanatory Text 831" xfId="5179"/>
    <cellStyle name="Explanatory Text 832" xfId="5180"/>
    <cellStyle name="Explanatory Text 833" xfId="5181"/>
    <cellStyle name="Explanatory Text 834" xfId="5182"/>
    <cellStyle name="Explanatory Text 835" xfId="5183"/>
    <cellStyle name="Explanatory Text 836" xfId="5184"/>
    <cellStyle name="Explanatory Text 837" xfId="5185"/>
    <cellStyle name="Explanatory Text 838" xfId="5186"/>
    <cellStyle name="Explanatory Text 839" xfId="5187"/>
    <cellStyle name="Explanatory Text 84" xfId="5188"/>
    <cellStyle name="Explanatory Text 840" xfId="5189"/>
    <cellStyle name="Explanatory Text 841" xfId="5190"/>
    <cellStyle name="Explanatory Text 842" xfId="5191"/>
    <cellStyle name="Explanatory Text 843" xfId="5192"/>
    <cellStyle name="Explanatory Text 844" xfId="5193"/>
    <cellStyle name="Explanatory Text 845" xfId="5194"/>
    <cellStyle name="Explanatory Text 846" xfId="5195"/>
    <cellStyle name="Explanatory Text 847" xfId="5196"/>
    <cellStyle name="Explanatory Text 848" xfId="5197"/>
    <cellStyle name="Explanatory Text 849" xfId="5198"/>
    <cellStyle name="Explanatory Text 85" xfId="5199"/>
    <cellStyle name="Explanatory Text 850" xfId="5200"/>
    <cellStyle name="Explanatory Text 851" xfId="5201"/>
    <cellStyle name="Explanatory Text 852" xfId="5202"/>
    <cellStyle name="Explanatory Text 853" xfId="5203"/>
    <cellStyle name="Explanatory Text 854" xfId="5204"/>
    <cellStyle name="Explanatory Text 855" xfId="5205"/>
    <cellStyle name="Explanatory Text 856" xfId="5206"/>
    <cellStyle name="Explanatory Text 857" xfId="5207"/>
    <cellStyle name="Explanatory Text 858" xfId="5208"/>
    <cellStyle name="Explanatory Text 859" xfId="5209"/>
    <cellStyle name="Explanatory Text 86" xfId="5210"/>
    <cellStyle name="Explanatory Text 860" xfId="5211"/>
    <cellStyle name="Explanatory Text 861" xfId="5212"/>
    <cellStyle name="Explanatory Text 862" xfId="5213"/>
    <cellStyle name="Explanatory Text 863" xfId="5214"/>
    <cellStyle name="Explanatory Text 864" xfId="5215"/>
    <cellStyle name="Explanatory Text 865" xfId="5216"/>
    <cellStyle name="Explanatory Text 866" xfId="5217"/>
    <cellStyle name="Explanatory Text 867" xfId="5218"/>
    <cellStyle name="Explanatory Text 868" xfId="5219"/>
    <cellStyle name="Explanatory Text 869" xfId="5220"/>
    <cellStyle name="Explanatory Text 87" xfId="5221"/>
    <cellStyle name="Explanatory Text 870" xfId="5222"/>
    <cellStyle name="Explanatory Text 871" xfId="5223"/>
    <cellStyle name="Explanatory Text 872" xfId="5224"/>
    <cellStyle name="Explanatory Text 873" xfId="5225"/>
    <cellStyle name="Explanatory Text 874" xfId="5226"/>
    <cellStyle name="Explanatory Text 875" xfId="5227"/>
    <cellStyle name="Explanatory Text 876" xfId="5228"/>
    <cellStyle name="Explanatory Text 877" xfId="5229"/>
    <cellStyle name="Explanatory Text 878" xfId="5230"/>
    <cellStyle name="Explanatory Text 879" xfId="5231"/>
    <cellStyle name="Explanatory Text 88" xfId="5232"/>
    <cellStyle name="Explanatory Text 880" xfId="5233"/>
    <cellStyle name="Explanatory Text 881" xfId="5234"/>
    <cellStyle name="Explanatory Text 882" xfId="5235"/>
    <cellStyle name="Explanatory Text 883" xfId="5236"/>
    <cellStyle name="Explanatory Text 884" xfId="5237"/>
    <cellStyle name="Explanatory Text 885" xfId="5238"/>
    <cellStyle name="Explanatory Text 886" xfId="5239"/>
    <cellStyle name="Explanatory Text 887" xfId="5240"/>
    <cellStyle name="Explanatory Text 888" xfId="5241"/>
    <cellStyle name="Explanatory Text 889" xfId="5242"/>
    <cellStyle name="Explanatory Text 89" xfId="5243"/>
    <cellStyle name="Explanatory Text 890" xfId="5244"/>
    <cellStyle name="Explanatory Text 891" xfId="5245"/>
    <cellStyle name="Explanatory Text 892" xfId="5246"/>
    <cellStyle name="Explanatory Text 893" xfId="5247"/>
    <cellStyle name="Explanatory Text 894" xfId="5248"/>
    <cellStyle name="Explanatory Text 895" xfId="5249"/>
    <cellStyle name="Explanatory Text 896" xfId="5250"/>
    <cellStyle name="Explanatory Text 897" xfId="5251"/>
    <cellStyle name="Explanatory Text 898" xfId="5252"/>
    <cellStyle name="Explanatory Text 899" xfId="5253"/>
    <cellStyle name="Explanatory Text 9" xfId="5254"/>
    <cellStyle name="Explanatory Text 90" xfId="5255"/>
    <cellStyle name="Explanatory Text 900" xfId="5256"/>
    <cellStyle name="Explanatory Text 901" xfId="5257"/>
    <cellStyle name="Explanatory Text 902" xfId="5258"/>
    <cellStyle name="Explanatory Text 903" xfId="5259"/>
    <cellStyle name="Explanatory Text 904" xfId="5260"/>
    <cellStyle name="Explanatory Text 905" xfId="5261"/>
    <cellStyle name="Explanatory Text 906" xfId="5262"/>
    <cellStyle name="Explanatory Text 907" xfId="5263"/>
    <cellStyle name="Explanatory Text 908" xfId="5264"/>
    <cellStyle name="Explanatory Text 909" xfId="5265"/>
    <cellStyle name="Explanatory Text 91" xfId="5266"/>
    <cellStyle name="Explanatory Text 910" xfId="5267"/>
    <cellStyle name="Explanatory Text 911" xfId="5268"/>
    <cellStyle name="Explanatory Text 912" xfId="5269"/>
    <cellStyle name="Explanatory Text 913" xfId="5270"/>
    <cellStyle name="Explanatory Text 914" xfId="5271"/>
    <cellStyle name="Explanatory Text 915" xfId="5272"/>
    <cellStyle name="Explanatory Text 916" xfId="5273"/>
    <cellStyle name="Explanatory Text 917" xfId="5274"/>
    <cellStyle name="Explanatory Text 918" xfId="5275"/>
    <cellStyle name="Explanatory Text 919" xfId="5276"/>
    <cellStyle name="Explanatory Text 92" xfId="5277"/>
    <cellStyle name="Explanatory Text 920" xfId="5278"/>
    <cellStyle name="Explanatory Text 921" xfId="5279"/>
    <cellStyle name="Explanatory Text 922" xfId="5280"/>
    <cellStyle name="Explanatory Text 923" xfId="5281"/>
    <cellStyle name="Explanatory Text 924" xfId="5282"/>
    <cellStyle name="Explanatory Text 925" xfId="5283"/>
    <cellStyle name="Explanatory Text 926" xfId="5284"/>
    <cellStyle name="Explanatory Text 927" xfId="5285"/>
    <cellStyle name="Explanatory Text 928" xfId="5286"/>
    <cellStyle name="Explanatory Text 929" xfId="5287"/>
    <cellStyle name="Explanatory Text 93" xfId="5288"/>
    <cellStyle name="Explanatory Text 930" xfId="5289"/>
    <cellStyle name="Explanatory Text 931" xfId="5290"/>
    <cellStyle name="Explanatory Text 932" xfId="5291"/>
    <cellStyle name="Explanatory Text 933" xfId="5292"/>
    <cellStyle name="Explanatory Text 934" xfId="5293"/>
    <cellStyle name="Explanatory Text 935" xfId="5294"/>
    <cellStyle name="Explanatory Text 936" xfId="5295"/>
    <cellStyle name="Explanatory Text 937" xfId="5296"/>
    <cellStyle name="Explanatory Text 938" xfId="5297"/>
    <cellStyle name="Explanatory Text 939" xfId="5298"/>
    <cellStyle name="Explanatory Text 94" xfId="5299"/>
    <cellStyle name="Explanatory Text 940" xfId="5300"/>
    <cellStyle name="Explanatory Text 941" xfId="5301"/>
    <cellStyle name="Explanatory Text 942" xfId="5302"/>
    <cellStyle name="Explanatory Text 943" xfId="5303"/>
    <cellStyle name="Explanatory Text 944" xfId="5304"/>
    <cellStyle name="Explanatory Text 945" xfId="5305"/>
    <cellStyle name="Explanatory Text 946" xfId="5306"/>
    <cellStyle name="Explanatory Text 947" xfId="5307"/>
    <cellStyle name="Explanatory Text 948" xfId="5308"/>
    <cellStyle name="Explanatory Text 949" xfId="5309"/>
    <cellStyle name="Explanatory Text 95" xfId="5310"/>
    <cellStyle name="Explanatory Text 950" xfId="5311"/>
    <cellStyle name="Explanatory Text 951" xfId="5312"/>
    <cellStyle name="Explanatory Text 952" xfId="5313"/>
    <cellStyle name="Explanatory Text 953" xfId="5314"/>
    <cellStyle name="Explanatory Text 954" xfId="5315"/>
    <cellStyle name="Explanatory Text 955" xfId="5316"/>
    <cellStyle name="Explanatory Text 956" xfId="5317"/>
    <cellStyle name="Explanatory Text 957" xfId="5318"/>
    <cellStyle name="Explanatory Text 958" xfId="5319"/>
    <cellStyle name="Explanatory Text 959" xfId="5320"/>
    <cellStyle name="Explanatory Text 96" xfId="5321"/>
    <cellStyle name="Explanatory Text 960" xfId="5322"/>
    <cellStyle name="Explanatory Text 961" xfId="5323"/>
    <cellStyle name="Explanatory Text 962" xfId="5324"/>
    <cellStyle name="Explanatory Text 963" xfId="5325"/>
    <cellStyle name="Explanatory Text 964" xfId="5326"/>
    <cellStyle name="Explanatory Text 965" xfId="5327"/>
    <cellStyle name="Explanatory Text 966" xfId="5328"/>
    <cellStyle name="Explanatory Text 967" xfId="5329"/>
    <cellStyle name="Explanatory Text 968" xfId="5330"/>
    <cellStyle name="Explanatory Text 969" xfId="5331"/>
    <cellStyle name="Explanatory Text 97" xfId="5332"/>
    <cellStyle name="Explanatory Text 970" xfId="5333"/>
    <cellStyle name="Explanatory Text 971" xfId="5334"/>
    <cellStyle name="Explanatory Text 972" xfId="5335"/>
    <cellStyle name="Explanatory Text 973" xfId="5336"/>
    <cellStyle name="Explanatory Text 974" xfId="5337"/>
    <cellStyle name="Explanatory Text 975" xfId="5338"/>
    <cellStyle name="Explanatory Text 976" xfId="5339"/>
    <cellStyle name="Explanatory Text 977" xfId="5340"/>
    <cellStyle name="Explanatory Text 978" xfId="5341"/>
    <cellStyle name="Explanatory Text 979" xfId="5342"/>
    <cellStyle name="Explanatory Text 98" xfId="5343"/>
    <cellStyle name="Explanatory Text 980" xfId="5344"/>
    <cellStyle name="Explanatory Text 981" xfId="5345"/>
    <cellStyle name="Explanatory Text 982" xfId="5346"/>
    <cellStyle name="Explanatory Text 983" xfId="5347"/>
    <cellStyle name="Explanatory Text 984" xfId="5348"/>
    <cellStyle name="Explanatory Text 985" xfId="5349"/>
    <cellStyle name="Explanatory Text 986" xfId="5350"/>
    <cellStyle name="Explanatory Text 987" xfId="5351"/>
    <cellStyle name="Explanatory Text 988" xfId="5352"/>
    <cellStyle name="Explanatory Text 989" xfId="5353"/>
    <cellStyle name="Explanatory Text 99" xfId="5354"/>
    <cellStyle name="Explanatory Text 990" xfId="5355"/>
    <cellStyle name="Explanatory Text 991" xfId="5356"/>
    <cellStyle name="Explanatory Text 992" xfId="5357"/>
    <cellStyle name="Explanatory Text 993" xfId="5358"/>
    <cellStyle name="Explanatory Text 994" xfId="5359"/>
    <cellStyle name="Explanatory Text 995" xfId="5360"/>
    <cellStyle name="Explanatory Text 996" xfId="5361"/>
    <cellStyle name="Explanatory Text 997" xfId="5362"/>
    <cellStyle name="Explanatory Text 998" xfId="5363"/>
    <cellStyle name="Explanatory Text 999" xfId="5364"/>
    <cellStyle name="Figyelmeztetés" xfId="393"/>
    <cellStyle name="Good" xfId="394"/>
    <cellStyle name="Good 10" xfId="5365"/>
    <cellStyle name="Good 100" xfId="5366"/>
    <cellStyle name="Good 1000" xfId="5367"/>
    <cellStyle name="Good 1001" xfId="5368"/>
    <cellStyle name="Good 1002" xfId="5369"/>
    <cellStyle name="Good 1003" xfId="5370"/>
    <cellStyle name="Good 1004" xfId="5371"/>
    <cellStyle name="Good 1005" xfId="5372"/>
    <cellStyle name="Good 1006" xfId="5373"/>
    <cellStyle name="Good 1007" xfId="5374"/>
    <cellStyle name="Good 1008" xfId="5375"/>
    <cellStyle name="Good 1009" xfId="5376"/>
    <cellStyle name="Good 101" xfId="5377"/>
    <cellStyle name="Good 1010" xfId="5378"/>
    <cellStyle name="Good 1011" xfId="5379"/>
    <cellStyle name="Good 1012" xfId="5380"/>
    <cellStyle name="Good 1013" xfId="5381"/>
    <cellStyle name="Good 1014" xfId="5382"/>
    <cellStyle name="Good 1015" xfId="5383"/>
    <cellStyle name="Good 1016" xfId="5384"/>
    <cellStyle name="Good 1017" xfId="5385"/>
    <cellStyle name="Good 1018" xfId="5386"/>
    <cellStyle name="Good 1019" xfId="5387"/>
    <cellStyle name="Good 102" xfId="5388"/>
    <cellStyle name="Good 1020" xfId="5389"/>
    <cellStyle name="Good 1021" xfId="5390"/>
    <cellStyle name="Good 1022" xfId="5391"/>
    <cellStyle name="Good 1023" xfId="5392"/>
    <cellStyle name="Good 1024" xfId="5393"/>
    <cellStyle name="Good 1025" xfId="5394"/>
    <cellStyle name="Good 1026" xfId="5395"/>
    <cellStyle name="Good 1027" xfId="5396"/>
    <cellStyle name="Good 1028" xfId="5397"/>
    <cellStyle name="Good 1029" xfId="5398"/>
    <cellStyle name="Good 103" xfId="5399"/>
    <cellStyle name="Good 1030" xfId="5400"/>
    <cellStyle name="Good 1031" xfId="5401"/>
    <cellStyle name="Good 1032" xfId="5402"/>
    <cellStyle name="Good 1033" xfId="5403"/>
    <cellStyle name="Good 1034" xfId="5404"/>
    <cellStyle name="Good 1035" xfId="5405"/>
    <cellStyle name="Good 1036" xfId="5406"/>
    <cellStyle name="Good 1037" xfId="5407"/>
    <cellStyle name="Good 1038" xfId="5408"/>
    <cellStyle name="Good 1039" xfId="5409"/>
    <cellStyle name="Good 104" xfId="5410"/>
    <cellStyle name="Good 1040" xfId="5411"/>
    <cellStyle name="Good 1041" xfId="5412"/>
    <cellStyle name="Good 1042" xfId="5413"/>
    <cellStyle name="Good 1043" xfId="5414"/>
    <cellStyle name="Good 1044" xfId="5415"/>
    <cellStyle name="Good 1045" xfId="5416"/>
    <cellStyle name="Good 1046" xfId="5417"/>
    <cellStyle name="Good 1047" xfId="5418"/>
    <cellStyle name="Good 1048" xfId="5419"/>
    <cellStyle name="Good 1049" xfId="5420"/>
    <cellStyle name="Good 105" xfId="5421"/>
    <cellStyle name="Good 1050" xfId="5422"/>
    <cellStyle name="Good 1051" xfId="5423"/>
    <cellStyle name="Good 1052" xfId="5424"/>
    <cellStyle name="Good 1053" xfId="5425"/>
    <cellStyle name="Good 1054" xfId="5426"/>
    <cellStyle name="Good 1055" xfId="5427"/>
    <cellStyle name="Good 1056" xfId="5428"/>
    <cellStyle name="Good 1057" xfId="5429"/>
    <cellStyle name="Good 1058" xfId="5430"/>
    <cellStyle name="Good 1059" xfId="5431"/>
    <cellStyle name="Good 106" xfId="5432"/>
    <cellStyle name="Good 1060" xfId="5433"/>
    <cellStyle name="Good 1061" xfId="5434"/>
    <cellStyle name="Good 1062" xfId="5435"/>
    <cellStyle name="Good 1063" xfId="5436"/>
    <cellStyle name="Good 1064" xfId="5437"/>
    <cellStyle name="Good 1065" xfId="5438"/>
    <cellStyle name="Good 1066" xfId="5439"/>
    <cellStyle name="Good 1067" xfId="5440"/>
    <cellStyle name="Good 1068" xfId="5441"/>
    <cellStyle name="Good 1069" xfId="5442"/>
    <cellStyle name="Good 107" xfId="5443"/>
    <cellStyle name="Good 1070" xfId="5444"/>
    <cellStyle name="Good 1071" xfId="5445"/>
    <cellStyle name="Good 1072" xfId="5446"/>
    <cellStyle name="Good 1073" xfId="5447"/>
    <cellStyle name="Good 1074" xfId="5448"/>
    <cellStyle name="Good 1075" xfId="5449"/>
    <cellStyle name="Good 1076" xfId="5450"/>
    <cellStyle name="Good 1077" xfId="5451"/>
    <cellStyle name="Good 1078" xfId="5452"/>
    <cellStyle name="Good 1079" xfId="5453"/>
    <cellStyle name="Good 108" xfId="5454"/>
    <cellStyle name="Good 1080" xfId="5455"/>
    <cellStyle name="Good 1081" xfId="5456"/>
    <cellStyle name="Good 1082" xfId="5457"/>
    <cellStyle name="Good 1083" xfId="5458"/>
    <cellStyle name="Good 1084" xfId="5459"/>
    <cellStyle name="Good 1085" xfId="5460"/>
    <cellStyle name="Good 1086" xfId="5461"/>
    <cellStyle name="Good 1087" xfId="5462"/>
    <cellStyle name="Good 1088" xfId="5463"/>
    <cellStyle name="Good 1089" xfId="5464"/>
    <cellStyle name="Good 109" xfId="5465"/>
    <cellStyle name="Good 1090" xfId="5466"/>
    <cellStyle name="Good 1091" xfId="5467"/>
    <cellStyle name="Good 1092" xfId="5468"/>
    <cellStyle name="Good 1093" xfId="5469"/>
    <cellStyle name="Good 1094" xfId="5470"/>
    <cellStyle name="Good 1095" xfId="5471"/>
    <cellStyle name="Good 1096" xfId="5472"/>
    <cellStyle name="Good 1097" xfId="5473"/>
    <cellStyle name="Good 1098" xfId="5474"/>
    <cellStyle name="Good 1099" xfId="5475"/>
    <cellStyle name="Good 11" xfId="5476"/>
    <cellStyle name="Good 110" xfId="5477"/>
    <cellStyle name="Good 1100" xfId="5478"/>
    <cellStyle name="Good 1101" xfId="5479"/>
    <cellStyle name="Good 1102" xfId="5480"/>
    <cellStyle name="Good 1103" xfId="5481"/>
    <cellStyle name="Good 1104" xfId="5482"/>
    <cellStyle name="Good 1105" xfId="5483"/>
    <cellStyle name="Good 1106" xfId="5484"/>
    <cellStyle name="Good 1107" xfId="5485"/>
    <cellStyle name="Good 1108" xfId="5486"/>
    <cellStyle name="Good 1109" xfId="5487"/>
    <cellStyle name="Good 111" xfId="5488"/>
    <cellStyle name="Good 1110" xfId="5489"/>
    <cellStyle name="Good 1111" xfId="5490"/>
    <cellStyle name="Good 1112" xfId="5491"/>
    <cellStyle name="Good 1113" xfId="5492"/>
    <cellStyle name="Good 1114" xfId="5493"/>
    <cellStyle name="Good 1115" xfId="5494"/>
    <cellStyle name="Good 1116" xfId="5495"/>
    <cellStyle name="Good 1117" xfId="5496"/>
    <cellStyle name="Good 1118" xfId="5497"/>
    <cellStyle name="Good 1119" xfId="5498"/>
    <cellStyle name="Good 112" xfId="5499"/>
    <cellStyle name="Good 1120" xfId="5500"/>
    <cellStyle name="Good 1121" xfId="5501"/>
    <cellStyle name="Good 1122" xfId="5502"/>
    <cellStyle name="Good 1123" xfId="5503"/>
    <cellStyle name="Good 1124" xfId="5504"/>
    <cellStyle name="Good 1125" xfId="5505"/>
    <cellStyle name="Good 1126" xfId="5506"/>
    <cellStyle name="Good 1127" xfId="5507"/>
    <cellStyle name="Good 1128" xfId="5508"/>
    <cellStyle name="Good 1129" xfId="5509"/>
    <cellStyle name="Good 113" xfId="5510"/>
    <cellStyle name="Good 1130" xfId="5511"/>
    <cellStyle name="Good 1131" xfId="5512"/>
    <cellStyle name="Good 1132" xfId="5513"/>
    <cellStyle name="Good 1133" xfId="5514"/>
    <cellStyle name="Good 1134" xfId="5515"/>
    <cellStyle name="Good 1135" xfId="5516"/>
    <cellStyle name="Good 1136" xfId="5517"/>
    <cellStyle name="Good 1137" xfId="5518"/>
    <cellStyle name="Good 1138" xfId="5519"/>
    <cellStyle name="Good 1139" xfId="5520"/>
    <cellStyle name="Good 114" xfId="5521"/>
    <cellStyle name="Good 1140" xfId="5522"/>
    <cellStyle name="Good 1141" xfId="5523"/>
    <cellStyle name="Good 1142" xfId="5524"/>
    <cellStyle name="Good 1143" xfId="5525"/>
    <cellStyle name="Good 1144" xfId="5526"/>
    <cellStyle name="Good 1145" xfId="5527"/>
    <cellStyle name="Good 1146" xfId="5528"/>
    <cellStyle name="Good 1147" xfId="5529"/>
    <cellStyle name="Good 1148" xfId="5530"/>
    <cellStyle name="Good 1149" xfId="5531"/>
    <cellStyle name="Good 115" xfId="5532"/>
    <cellStyle name="Good 1150" xfId="5533"/>
    <cellStyle name="Good 1151" xfId="5534"/>
    <cellStyle name="Good 1152" xfId="5535"/>
    <cellStyle name="Good 1153" xfId="5536"/>
    <cellStyle name="Good 1154" xfId="5537"/>
    <cellStyle name="Good 1155" xfId="5538"/>
    <cellStyle name="Good 1156" xfId="5539"/>
    <cellStyle name="Good 1157" xfId="5540"/>
    <cellStyle name="Good 1158" xfId="5541"/>
    <cellStyle name="Good 1159" xfId="5542"/>
    <cellStyle name="Good 116" xfId="5543"/>
    <cellStyle name="Good 1160" xfId="5544"/>
    <cellStyle name="Good 1161" xfId="5545"/>
    <cellStyle name="Good 1162" xfId="5546"/>
    <cellStyle name="Good 1163" xfId="5547"/>
    <cellStyle name="Good 117" xfId="5548"/>
    <cellStyle name="Good 118" xfId="5549"/>
    <cellStyle name="Good 119" xfId="5550"/>
    <cellStyle name="Good 12" xfId="5551"/>
    <cellStyle name="Good 120" xfId="5552"/>
    <cellStyle name="Good 121" xfId="5553"/>
    <cellStyle name="Good 122" xfId="5554"/>
    <cellStyle name="Good 123" xfId="5555"/>
    <cellStyle name="Good 124" xfId="5556"/>
    <cellStyle name="Good 125" xfId="5557"/>
    <cellStyle name="Good 126" xfId="5558"/>
    <cellStyle name="Good 127" xfId="5559"/>
    <cellStyle name="Good 128" xfId="5560"/>
    <cellStyle name="Good 129" xfId="5561"/>
    <cellStyle name="Good 13" xfId="5562"/>
    <cellStyle name="Good 130" xfId="5563"/>
    <cellStyle name="Good 131" xfId="5564"/>
    <cellStyle name="Good 132" xfId="5565"/>
    <cellStyle name="Good 133" xfId="5566"/>
    <cellStyle name="Good 134" xfId="5567"/>
    <cellStyle name="Good 135" xfId="5568"/>
    <cellStyle name="Good 136" xfId="5569"/>
    <cellStyle name="Good 137" xfId="5570"/>
    <cellStyle name="Good 138" xfId="5571"/>
    <cellStyle name="Good 139" xfId="5572"/>
    <cellStyle name="Good 14" xfId="5573"/>
    <cellStyle name="Good 140" xfId="5574"/>
    <cellStyle name="Good 141" xfId="5575"/>
    <cellStyle name="Good 142" xfId="5576"/>
    <cellStyle name="Good 143" xfId="5577"/>
    <cellStyle name="Good 144" xfId="5578"/>
    <cellStyle name="Good 145" xfId="5579"/>
    <cellStyle name="Good 146" xfId="5580"/>
    <cellStyle name="Good 147" xfId="5581"/>
    <cellStyle name="Good 148" xfId="5582"/>
    <cellStyle name="Good 149" xfId="5583"/>
    <cellStyle name="Good 15" xfId="5584"/>
    <cellStyle name="Good 150" xfId="5585"/>
    <cellStyle name="Good 151" xfId="5586"/>
    <cellStyle name="Good 152" xfId="5587"/>
    <cellStyle name="Good 153" xfId="5588"/>
    <cellStyle name="Good 154" xfId="5589"/>
    <cellStyle name="Good 155" xfId="5590"/>
    <cellStyle name="Good 156" xfId="5591"/>
    <cellStyle name="Good 157" xfId="5592"/>
    <cellStyle name="Good 158" xfId="5593"/>
    <cellStyle name="Good 159" xfId="5594"/>
    <cellStyle name="Good 16" xfId="5595"/>
    <cellStyle name="Good 160" xfId="5596"/>
    <cellStyle name="Good 161" xfId="5597"/>
    <cellStyle name="Good 162" xfId="5598"/>
    <cellStyle name="Good 163" xfId="5599"/>
    <cellStyle name="Good 164" xfId="5600"/>
    <cellStyle name="Good 165" xfId="5601"/>
    <cellStyle name="Good 166" xfId="5602"/>
    <cellStyle name="Good 167" xfId="5603"/>
    <cellStyle name="Good 168" xfId="5604"/>
    <cellStyle name="Good 169" xfId="5605"/>
    <cellStyle name="Good 17" xfId="5606"/>
    <cellStyle name="Good 170" xfId="5607"/>
    <cellStyle name="Good 171" xfId="5608"/>
    <cellStyle name="Good 172" xfId="5609"/>
    <cellStyle name="Good 173" xfId="5610"/>
    <cellStyle name="Good 174" xfId="5611"/>
    <cellStyle name="Good 175" xfId="5612"/>
    <cellStyle name="Good 176" xfId="5613"/>
    <cellStyle name="Good 177" xfId="5614"/>
    <cellStyle name="Good 178" xfId="5615"/>
    <cellStyle name="Good 179" xfId="5616"/>
    <cellStyle name="Good 18" xfId="5617"/>
    <cellStyle name="Good 180" xfId="5618"/>
    <cellStyle name="Good 181" xfId="5619"/>
    <cellStyle name="Good 182" xfId="5620"/>
    <cellStyle name="Good 183" xfId="5621"/>
    <cellStyle name="Good 184" xfId="5622"/>
    <cellStyle name="Good 185" xfId="5623"/>
    <cellStyle name="Good 186" xfId="5624"/>
    <cellStyle name="Good 187" xfId="5625"/>
    <cellStyle name="Good 188" xfId="5626"/>
    <cellStyle name="Good 189" xfId="5627"/>
    <cellStyle name="Good 19" xfId="5628"/>
    <cellStyle name="Good 190" xfId="5629"/>
    <cellStyle name="Good 191" xfId="5630"/>
    <cellStyle name="Good 192" xfId="5631"/>
    <cellStyle name="Good 193" xfId="5632"/>
    <cellStyle name="Good 194" xfId="5633"/>
    <cellStyle name="Good 195" xfId="5634"/>
    <cellStyle name="Good 196" xfId="5635"/>
    <cellStyle name="Good 197" xfId="5636"/>
    <cellStyle name="Good 198" xfId="5637"/>
    <cellStyle name="Good 199" xfId="5638"/>
    <cellStyle name="Good 2" xfId="395"/>
    <cellStyle name="Good 2 2" xfId="5639"/>
    <cellStyle name="Good 2 3" xfId="5640"/>
    <cellStyle name="Good 20" xfId="5641"/>
    <cellStyle name="Good 200" xfId="5642"/>
    <cellStyle name="Good 201" xfId="5643"/>
    <cellStyle name="Good 202" xfId="5644"/>
    <cellStyle name="Good 203" xfId="5645"/>
    <cellStyle name="Good 204" xfId="5646"/>
    <cellStyle name="Good 205" xfId="5647"/>
    <cellStyle name="Good 206" xfId="5648"/>
    <cellStyle name="Good 207" xfId="5649"/>
    <cellStyle name="Good 208" xfId="5650"/>
    <cellStyle name="Good 209" xfId="5651"/>
    <cellStyle name="Good 21" xfId="5652"/>
    <cellStyle name="Good 210" xfId="5653"/>
    <cellStyle name="Good 211" xfId="5654"/>
    <cellStyle name="Good 212" xfId="5655"/>
    <cellStyle name="Good 213" xfId="5656"/>
    <cellStyle name="Good 214" xfId="5657"/>
    <cellStyle name="Good 215" xfId="5658"/>
    <cellStyle name="Good 216" xfId="5659"/>
    <cellStyle name="Good 217" xfId="5660"/>
    <cellStyle name="Good 218" xfId="5661"/>
    <cellStyle name="Good 219" xfId="5662"/>
    <cellStyle name="Good 22" xfId="5663"/>
    <cellStyle name="Good 220" xfId="5664"/>
    <cellStyle name="Good 221" xfId="5665"/>
    <cellStyle name="Good 222" xfId="5666"/>
    <cellStyle name="Good 223" xfId="5667"/>
    <cellStyle name="Good 224" xfId="5668"/>
    <cellStyle name="Good 225" xfId="5669"/>
    <cellStyle name="Good 226" xfId="5670"/>
    <cellStyle name="Good 227" xfId="5671"/>
    <cellStyle name="Good 228" xfId="5672"/>
    <cellStyle name="Good 229" xfId="5673"/>
    <cellStyle name="Good 23" xfId="5674"/>
    <cellStyle name="Good 230" xfId="5675"/>
    <cellStyle name="Good 231" xfId="5676"/>
    <cellStyle name="Good 232" xfId="5677"/>
    <cellStyle name="Good 233" xfId="5678"/>
    <cellStyle name="Good 234" xfId="5679"/>
    <cellStyle name="Good 235" xfId="5680"/>
    <cellStyle name="Good 236" xfId="5681"/>
    <cellStyle name="Good 237" xfId="5682"/>
    <cellStyle name="Good 238" xfId="5683"/>
    <cellStyle name="Good 239" xfId="5684"/>
    <cellStyle name="Good 24" xfId="5685"/>
    <cellStyle name="Good 240" xfId="5686"/>
    <cellStyle name="Good 241" xfId="5687"/>
    <cellStyle name="Good 242" xfId="5688"/>
    <cellStyle name="Good 243" xfId="5689"/>
    <cellStyle name="Good 244" xfId="5690"/>
    <cellStyle name="Good 245" xfId="5691"/>
    <cellStyle name="Good 246" xfId="5692"/>
    <cellStyle name="Good 247" xfId="5693"/>
    <cellStyle name="Good 248" xfId="5694"/>
    <cellStyle name="Good 249" xfId="5695"/>
    <cellStyle name="Good 25" xfId="5696"/>
    <cellStyle name="Good 250" xfId="5697"/>
    <cellStyle name="Good 251" xfId="5698"/>
    <cellStyle name="Good 252" xfId="5699"/>
    <cellStyle name="Good 253" xfId="5700"/>
    <cellStyle name="Good 254" xfId="5701"/>
    <cellStyle name="Good 255" xfId="5702"/>
    <cellStyle name="Good 256" xfId="5703"/>
    <cellStyle name="Good 257" xfId="5704"/>
    <cellStyle name="Good 258" xfId="5705"/>
    <cellStyle name="Good 259" xfId="5706"/>
    <cellStyle name="Good 26" xfId="5707"/>
    <cellStyle name="Good 260" xfId="5708"/>
    <cellStyle name="Good 261" xfId="5709"/>
    <cellStyle name="Good 262" xfId="5710"/>
    <cellStyle name="Good 263" xfId="5711"/>
    <cellStyle name="Good 264" xfId="5712"/>
    <cellStyle name="Good 265" xfId="5713"/>
    <cellStyle name="Good 266" xfId="5714"/>
    <cellStyle name="Good 267" xfId="5715"/>
    <cellStyle name="Good 268" xfId="5716"/>
    <cellStyle name="Good 269" xfId="5717"/>
    <cellStyle name="Good 27" xfId="5718"/>
    <cellStyle name="Good 270" xfId="5719"/>
    <cellStyle name="Good 271" xfId="5720"/>
    <cellStyle name="Good 272" xfId="5721"/>
    <cellStyle name="Good 273" xfId="5722"/>
    <cellStyle name="Good 274" xfId="5723"/>
    <cellStyle name="Good 275" xfId="5724"/>
    <cellStyle name="Good 276" xfId="5725"/>
    <cellStyle name="Good 277" xfId="5726"/>
    <cellStyle name="Good 278" xfId="5727"/>
    <cellStyle name="Good 279" xfId="5728"/>
    <cellStyle name="Good 28" xfId="5729"/>
    <cellStyle name="Good 280" xfId="5730"/>
    <cellStyle name="Good 281" xfId="5731"/>
    <cellStyle name="Good 282" xfId="5732"/>
    <cellStyle name="Good 283" xfId="5733"/>
    <cellStyle name="Good 284" xfId="5734"/>
    <cellStyle name="Good 285" xfId="5735"/>
    <cellStyle name="Good 286" xfId="5736"/>
    <cellStyle name="Good 287" xfId="5737"/>
    <cellStyle name="Good 288" xfId="5738"/>
    <cellStyle name="Good 289" xfId="5739"/>
    <cellStyle name="Good 29" xfId="5740"/>
    <cellStyle name="Good 290" xfId="5741"/>
    <cellStyle name="Good 291" xfId="5742"/>
    <cellStyle name="Good 292" xfId="5743"/>
    <cellStyle name="Good 293" xfId="5744"/>
    <cellStyle name="Good 294" xfId="5745"/>
    <cellStyle name="Good 295" xfId="5746"/>
    <cellStyle name="Good 296" xfId="5747"/>
    <cellStyle name="Good 297" xfId="5748"/>
    <cellStyle name="Good 298" xfId="5749"/>
    <cellStyle name="Good 299" xfId="5750"/>
    <cellStyle name="Good 3" xfId="396"/>
    <cellStyle name="Good 30" xfId="5751"/>
    <cellStyle name="Good 300" xfId="5752"/>
    <cellStyle name="Good 301" xfId="5753"/>
    <cellStyle name="Good 302" xfId="5754"/>
    <cellStyle name="Good 303" xfId="5755"/>
    <cellStyle name="Good 304" xfId="5756"/>
    <cellStyle name="Good 305" xfId="5757"/>
    <cellStyle name="Good 306" xfId="5758"/>
    <cellStyle name="Good 307" xfId="5759"/>
    <cellStyle name="Good 308" xfId="5760"/>
    <cellStyle name="Good 309" xfId="5761"/>
    <cellStyle name="Good 31" xfId="5762"/>
    <cellStyle name="Good 310" xfId="5763"/>
    <cellStyle name="Good 311" xfId="5764"/>
    <cellStyle name="Good 312" xfId="5765"/>
    <cellStyle name="Good 313" xfId="5766"/>
    <cellStyle name="Good 314" xfId="5767"/>
    <cellStyle name="Good 315" xfId="5768"/>
    <cellStyle name="Good 316" xfId="5769"/>
    <cellStyle name="Good 317" xfId="5770"/>
    <cellStyle name="Good 318" xfId="5771"/>
    <cellStyle name="Good 319" xfId="5772"/>
    <cellStyle name="Good 32" xfId="5773"/>
    <cellStyle name="Good 320" xfId="5774"/>
    <cellStyle name="Good 321" xfId="5775"/>
    <cellStyle name="Good 322" xfId="5776"/>
    <cellStyle name="Good 323" xfId="5777"/>
    <cellStyle name="Good 324" xfId="5778"/>
    <cellStyle name="Good 325" xfId="5779"/>
    <cellStyle name="Good 326" xfId="5780"/>
    <cellStyle name="Good 327" xfId="5781"/>
    <cellStyle name="Good 328" xfId="5782"/>
    <cellStyle name="Good 329" xfId="5783"/>
    <cellStyle name="Good 33" xfId="5784"/>
    <cellStyle name="Good 330" xfId="5785"/>
    <cellStyle name="Good 331" xfId="5786"/>
    <cellStyle name="Good 332" xfId="5787"/>
    <cellStyle name="Good 333" xfId="5788"/>
    <cellStyle name="Good 334" xfId="5789"/>
    <cellStyle name="Good 335" xfId="5790"/>
    <cellStyle name="Good 336" xfId="5791"/>
    <cellStyle name="Good 337" xfId="5792"/>
    <cellStyle name="Good 338" xfId="5793"/>
    <cellStyle name="Good 339" xfId="5794"/>
    <cellStyle name="Good 34" xfId="5795"/>
    <cellStyle name="Good 340" xfId="5796"/>
    <cellStyle name="Good 341" xfId="5797"/>
    <cellStyle name="Good 342" xfId="5798"/>
    <cellStyle name="Good 343" xfId="5799"/>
    <cellStyle name="Good 344" xfId="5800"/>
    <cellStyle name="Good 345" xfId="5801"/>
    <cellStyle name="Good 346" xfId="5802"/>
    <cellStyle name="Good 347" xfId="5803"/>
    <cellStyle name="Good 348" xfId="5804"/>
    <cellStyle name="Good 349" xfId="5805"/>
    <cellStyle name="Good 35" xfId="5806"/>
    <cellStyle name="Good 350" xfId="5807"/>
    <cellStyle name="Good 351" xfId="5808"/>
    <cellStyle name="Good 352" xfId="5809"/>
    <cellStyle name="Good 353" xfId="5810"/>
    <cellStyle name="Good 354" xfId="5811"/>
    <cellStyle name="Good 355" xfId="5812"/>
    <cellStyle name="Good 356" xfId="5813"/>
    <cellStyle name="Good 357" xfId="5814"/>
    <cellStyle name="Good 358" xfId="5815"/>
    <cellStyle name="Good 359" xfId="5816"/>
    <cellStyle name="Good 36" xfId="5817"/>
    <cellStyle name="Good 360" xfId="5818"/>
    <cellStyle name="Good 361" xfId="5819"/>
    <cellStyle name="Good 362" xfId="5820"/>
    <cellStyle name="Good 363" xfId="5821"/>
    <cellStyle name="Good 364" xfId="5822"/>
    <cellStyle name="Good 365" xfId="5823"/>
    <cellStyle name="Good 366" xfId="5824"/>
    <cellStyle name="Good 367" xfId="5825"/>
    <cellStyle name="Good 368" xfId="5826"/>
    <cellStyle name="Good 369" xfId="5827"/>
    <cellStyle name="Good 37" xfId="5828"/>
    <cellStyle name="Good 370" xfId="5829"/>
    <cellStyle name="Good 371" xfId="5830"/>
    <cellStyle name="Good 372" xfId="5831"/>
    <cellStyle name="Good 373" xfId="5832"/>
    <cellStyle name="Good 374" xfId="5833"/>
    <cellStyle name="Good 375" xfId="5834"/>
    <cellStyle name="Good 376" xfId="5835"/>
    <cellStyle name="Good 377" xfId="5836"/>
    <cellStyle name="Good 378" xfId="5837"/>
    <cellStyle name="Good 379" xfId="5838"/>
    <cellStyle name="Good 38" xfId="5839"/>
    <cellStyle name="Good 380" xfId="5840"/>
    <cellStyle name="Good 381" xfId="5841"/>
    <cellStyle name="Good 382" xfId="5842"/>
    <cellStyle name="Good 383" xfId="5843"/>
    <cellStyle name="Good 384" xfId="5844"/>
    <cellStyle name="Good 385" xfId="5845"/>
    <cellStyle name="Good 386" xfId="5846"/>
    <cellStyle name="Good 387" xfId="5847"/>
    <cellStyle name="Good 388" xfId="5848"/>
    <cellStyle name="Good 389" xfId="5849"/>
    <cellStyle name="Good 39" xfId="5850"/>
    <cellStyle name="Good 390" xfId="5851"/>
    <cellStyle name="Good 391" xfId="5852"/>
    <cellStyle name="Good 392" xfId="5853"/>
    <cellStyle name="Good 393" xfId="5854"/>
    <cellStyle name="Good 394" xfId="5855"/>
    <cellStyle name="Good 395" xfId="5856"/>
    <cellStyle name="Good 396" xfId="5857"/>
    <cellStyle name="Good 397" xfId="5858"/>
    <cellStyle name="Good 398" xfId="5859"/>
    <cellStyle name="Good 399" xfId="5860"/>
    <cellStyle name="Good 4" xfId="397"/>
    <cellStyle name="Good 40" xfId="5861"/>
    <cellStyle name="Good 400" xfId="5862"/>
    <cellStyle name="Good 401" xfId="5863"/>
    <cellStyle name="Good 402" xfId="5864"/>
    <cellStyle name="Good 403" xfId="5865"/>
    <cellStyle name="Good 404" xfId="5866"/>
    <cellStyle name="Good 405" xfId="5867"/>
    <cellStyle name="Good 406" xfId="5868"/>
    <cellStyle name="Good 407" xfId="5869"/>
    <cellStyle name="Good 408" xfId="5870"/>
    <cellStyle name="Good 409" xfId="5871"/>
    <cellStyle name="Good 41" xfId="5872"/>
    <cellStyle name="Good 410" xfId="5873"/>
    <cellStyle name="Good 411" xfId="5874"/>
    <cellStyle name="Good 412" xfId="5875"/>
    <cellStyle name="Good 413" xfId="5876"/>
    <cellStyle name="Good 414" xfId="5877"/>
    <cellStyle name="Good 415" xfId="5878"/>
    <cellStyle name="Good 416" xfId="5879"/>
    <cellStyle name="Good 417" xfId="5880"/>
    <cellStyle name="Good 418" xfId="5881"/>
    <cellStyle name="Good 419" xfId="5882"/>
    <cellStyle name="Good 42" xfId="5883"/>
    <cellStyle name="Good 420" xfId="5884"/>
    <cellStyle name="Good 421" xfId="5885"/>
    <cellStyle name="Good 422" xfId="5886"/>
    <cellStyle name="Good 423" xfId="5887"/>
    <cellStyle name="Good 424" xfId="5888"/>
    <cellStyle name="Good 425" xfId="5889"/>
    <cellStyle name="Good 426" xfId="5890"/>
    <cellStyle name="Good 427" xfId="5891"/>
    <cellStyle name="Good 428" xfId="5892"/>
    <cellStyle name="Good 429" xfId="5893"/>
    <cellStyle name="Good 43" xfId="5894"/>
    <cellStyle name="Good 430" xfId="5895"/>
    <cellStyle name="Good 431" xfId="5896"/>
    <cellStyle name="Good 432" xfId="5897"/>
    <cellStyle name="Good 433" xfId="5898"/>
    <cellStyle name="Good 434" xfId="5899"/>
    <cellStyle name="Good 435" xfId="5900"/>
    <cellStyle name="Good 436" xfId="5901"/>
    <cellStyle name="Good 437" xfId="5902"/>
    <cellStyle name="Good 438" xfId="5903"/>
    <cellStyle name="Good 439" xfId="5904"/>
    <cellStyle name="Good 44" xfId="5905"/>
    <cellStyle name="Good 440" xfId="5906"/>
    <cellStyle name="Good 441" xfId="5907"/>
    <cellStyle name="Good 442" xfId="5908"/>
    <cellStyle name="Good 443" xfId="5909"/>
    <cellStyle name="Good 444" xfId="5910"/>
    <cellStyle name="Good 445" xfId="5911"/>
    <cellStyle name="Good 446" xfId="5912"/>
    <cellStyle name="Good 447" xfId="5913"/>
    <cellStyle name="Good 448" xfId="5914"/>
    <cellStyle name="Good 449" xfId="5915"/>
    <cellStyle name="Good 45" xfId="5916"/>
    <cellStyle name="Good 450" xfId="5917"/>
    <cellStyle name="Good 451" xfId="5918"/>
    <cellStyle name="Good 452" xfId="5919"/>
    <cellStyle name="Good 453" xfId="5920"/>
    <cellStyle name="Good 454" xfId="5921"/>
    <cellStyle name="Good 455" xfId="5922"/>
    <cellStyle name="Good 456" xfId="5923"/>
    <cellStyle name="Good 457" xfId="5924"/>
    <cellStyle name="Good 458" xfId="5925"/>
    <cellStyle name="Good 459" xfId="5926"/>
    <cellStyle name="Good 46" xfId="5927"/>
    <cellStyle name="Good 460" xfId="5928"/>
    <cellStyle name="Good 461" xfId="5929"/>
    <cellStyle name="Good 462" xfId="5930"/>
    <cellStyle name="Good 463" xfId="5931"/>
    <cellStyle name="Good 464" xfId="5932"/>
    <cellStyle name="Good 465" xfId="5933"/>
    <cellStyle name="Good 466" xfId="5934"/>
    <cellStyle name="Good 467" xfId="5935"/>
    <cellStyle name="Good 468" xfId="5936"/>
    <cellStyle name="Good 469" xfId="5937"/>
    <cellStyle name="Good 47" xfId="5938"/>
    <cellStyle name="Good 470" xfId="5939"/>
    <cellStyle name="Good 471" xfId="5940"/>
    <cellStyle name="Good 472" xfId="5941"/>
    <cellStyle name="Good 473" xfId="5942"/>
    <cellStyle name="Good 474" xfId="5943"/>
    <cellStyle name="Good 475" xfId="5944"/>
    <cellStyle name="Good 476" xfId="5945"/>
    <cellStyle name="Good 477" xfId="5946"/>
    <cellStyle name="Good 478" xfId="5947"/>
    <cellStyle name="Good 479" xfId="5948"/>
    <cellStyle name="Good 48" xfId="5949"/>
    <cellStyle name="Good 480" xfId="5950"/>
    <cellStyle name="Good 481" xfId="5951"/>
    <cellStyle name="Good 482" xfId="5952"/>
    <cellStyle name="Good 483" xfId="5953"/>
    <cellStyle name="Good 484" xfId="5954"/>
    <cellStyle name="Good 485" xfId="5955"/>
    <cellStyle name="Good 486" xfId="5956"/>
    <cellStyle name="Good 487" xfId="5957"/>
    <cellStyle name="Good 488" xfId="5958"/>
    <cellStyle name="Good 489" xfId="5959"/>
    <cellStyle name="Good 49" xfId="5960"/>
    <cellStyle name="Good 490" xfId="5961"/>
    <cellStyle name="Good 491" xfId="5962"/>
    <cellStyle name="Good 492" xfId="5963"/>
    <cellStyle name="Good 493" xfId="5964"/>
    <cellStyle name="Good 494" xfId="5965"/>
    <cellStyle name="Good 495" xfId="5966"/>
    <cellStyle name="Good 496" xfId="5967"/>
    <cellStyle name="Good 497" xfId="5968"/>
    <cellStyle name="Good 498" xfId="5969"/>
    <cellStyle name="Good 499" xfId="5970"/>
    <cellStyle name="Good 5" xfId="5971"/>
    <cellStyle name="Good 50" xfId="5972"/>
    <cellStyle name="Good 500" xfId="5973"/>
    <cellStyle name="Good 501" xfId="5974"/>
    <cellStyle name="Good 502" xfId="5975"/>
    <cellStyle name="Good 503" xfId="5976"/>
    <cellStyle name="Good 504" xfId="5977"/>
    <cellStyle name="Good 505" xfId="5978"/>
    <cellStyle name="Good 506" xfId="5979"/>
    <cellStyle name="Good 507" xfId="5980"/>
    <cellStyle name="Good 508" xfId="5981"/>
    <cellStyle name="Good 509" xfId="5982"/>
    <cellStyle name="Good 51" xfId="5983"/>
    <cellStyle name="Good 510" xfId="5984"/>
    <cellStyle name="Good 511" xfId="5985"/>
    <cellStyle name="Good 512" xfId="5986"/>
    <cellStyle name="Good 513" xfId="5987"/>
    <cellStyle name="Good 514" xfId="5988"/>
    <cellStyle name="Good 515" xfId="5989"/>
    <cellStyle name="Good 516" xfId="5990"/>
    <cellStyle name="Good 517" xfId="5991"/>
    <cellStyle name="Good 518" xfId="5992"/>
    <cellStyle name="Good 519" xfId="5993"/>
    <cellStyle name="Good 52" xfId="5994"/>
    <cellStyle name="Good 520" xfId="5995"/>
    <cellStyle name="Good 521" xfId="5996"/>
    <cellStyle name="Good 522" xfId="5997"/>
    <cellStyle name="Good 523" xfId="5998"/>
    <cellStyle name="Good 524" xfId="5999"/>
    <cellStyle name="Good 525" xfId="6000"/>
    <cellStyle name="Good 526" xfId="6001"/>
    <cellStyle name="Good 527" xfId="6002"/>
    <cellStyle name="Good 528" xfId="6003"/>
    <cellStyle name="Good 529" xfId="6004"/>
    <cellStyle name="Good 53" xfId="6005"/>
    <cellStyle name="Good 530" xfId="6006"/>
    <cellStyle name="Good 531" xfId="6007"/>
    <cellStyle name="Good 532" xfId="6008"/>
    <cellStyle name="Good 533" xfId="6009"/>
    <cellStyle name="Good 534" xfId="6010"/>
    <cellStyle name="Good 535" xfId="6011"/>
    <cellStyle name="Good 536" xfId="6012"/>
    <cellStyle name="Good 537" xfId="6013"/>
    <cellStyle name="Good 538" xfId="6014"/>
    <cellStyle name="Good 539" xfId="6015"/>
    <cellStyle name="Good 54" xfId="6016"/>
    <cellStyle name="Good 540" xfId="6017"/>
    <cellStyle name="Good 541" xfId="6018"/>
    <cellStyle name="Good 542" xfId="6019"/>
    <cellStyle name="Good 543" xfId="6020"/>
    <cellStyle name="Good 544" xfId="6021"/>
    <cellStyle name="Good 545" xfId="6022"/>
    <cellStyle name="Good 546" xfId="6023"/>
    <cellStyle name="Good 547" xfId="6024"/>
    <cellStyle name="Good 548" xfId="6025"/>
    <cellStyle name="Good 549" xfId="6026"/>
    <cellStyle name="Good 55" xfId="6027"/>
    <cellStyle name="Good 550" xfId="6028"/>
    <cellStyle name="Good 551" xfId="6029"/>
    <cellStyle name="Good 552" xfId="6030"/>
    <cellStyle name="Good 553" xfId="6031"/>
    <cellStyle name="Good 554" xfId="6032"/>
    <cellStyle name="Good 555" xfId="6033"/>
    <cellStyle name="Good 556" xfId="6034"/>
    <cellStyle name="Good 557" xfId="6035"/>
    <cellStyle name="Good 558" xfId="6036"/>
    <cellStyle name="Good 559" xfId="6037"/>
    <cellStyle name="Good 56" xfId="6038"/>
    <cellStyle name="Good 560" xfId="6039"/>
    <cellStyle name="Good 561" xfId="6040"/>
    <cellStyle name="Good 562" xfId="6041"/>
    <cellStyle name="Good 563" xfId="6042"/>
    <cellStyle name="Good 564" xfId="6043"/>
    <cellStyle name="Good 565" xfId="6044"/>
    <cellStyle name="Good 566" xfId="6045"/>
    <cellStyle name="Good 567" xfId="6046"/>
    <cellStyle name="Good 568" xfId="6047"/>
    <cellStyle name="Good 569" xfId="6048"/>
    <cellStyle name="Good 57" xfId="6049"/>
    <cellStyle name="Good 570" xfId="6050"/>
    <cellStyle name="Good 571" xfId="6051"/>
    <cellStyle name="Good 572" xfId="6052"/>
    <cellStyle name="Good 573" xfId="6053"/>
    <cellStyle name="Good 574" xfId="6054"/>
    <cellStyle name="Good 575" xfId="6055"/>
    <cellStyle name="Good 576" xfId="6056"/>
    <cellStyle name="Good 577" xfId="6057"/>
    <cellStyle name="Good 578" xfId="6058"/>
    <cellStyle name="Good 579" xfId="6059"/>
    <cellStyle name="Good 58" xfId="6060"/>
    <cellStyle name="Good 580" xfId="6061"/>
    <cellStyle name="Good 581" xfId="6062"/>
    <cellStyle name="Good 582" xfId="6063"/>
    <cellStyle name="Good 583" xfId="6064"/>
    <cellStyle name="Good 584" xfId="6065"/>
    <cellStyle name="Good 585" xfId="6066"/>
    <cellStyle name="Good 586" xfId="6067"/>
    <cellStyle name="Good 587" xfId="6068"/>
    <cellStyle name="Good 588" xfId="6069"/>
    <cellStyle name="Good 589" xfId="6070"/>
    <cellStyle name="Good 59" xfId="6071"/>
    <cellStyle name="Good 590" xfId="6072"/>
    <cellStyle name="Good 591" xfId="6073"/>
    <cellStyle name="Good 592" xfId="6074"/>
    <cellStyle name="Good 593" xfId="6075"/>
    <cellStyle name="Good 594" xfId="6076"/>
    <cellStyle name="Good 595" xfId="6077"/>
    <cellStyle name="Good 596" xfId="6078"/>
    <cellStyle name="Good 597" xfId="6079"/>
    <cellStyle name="Good 598" xfId="6080"/>
    <cellStyle name="Good 599" xfId="6081"/>
    <cellStyle name="Good 6" xfId="6082"/>
    <cellStyle name="Good 60" xfId="6083"/>
    <cellStyle name="Good 600" xfId="6084"/>
    <cellStyle name="Good 601" xfId="6085"/>
    <cellStyle name="Good 602" xfId="6086"/>
    <cellStyle name="Good 603" xfId="6087"/>
    <cellStyle name="Good 604" xfId="6088"/>
    <cellStyle name="Good 605" xfId="6089"/>
    <cellStyle name="Good 606" xfId="6090"/>
    <cellStyle name="Good 607" xfId="6091"/>
    <cellStyle name="Good 608" xfId="6092"/>
    <cellStyle name="Good 609" xfId="6093"/>
    <cellStyle name="Good 61" xfId="6094"/>
    <cellStyle name="Good 610" xfId="6095"/>
    <cellStyle name="Good 611" xfId="6096"/>
    <cellStyle name="Good 612" xfId="6097"/>
    <cellStyle name="Good 613" xfId="6098"/>
    <cellStyle name="Good 614" xfId="6099"/>
    <cellStyle name="Good 615" xfId="6100"/>
    <cellStyle name="Good 616" xfId="6101"/>
    <cellStyle name="Good 617" xfId="6102"/>
    <cellStyle name="Good 618" xfId="6103"/>
    <cellStyle name="Good 619" xfId="6104"/>
    <cellStyle name="Good 62" xfId="6105"/>
    <cellStyle name="Good 620" xfId="6106"/>
    <cellStyle name="Good 621" xfId="6107"/>
    <cellStyle name="Good 622" xfId="6108"/>
    <cellStyle name="Good 623" xfId="6109"/>
    <cellStyle name="Good 624" xfId="6110"/>
    <cellStyle name="Good 625" xfId="6111"/>
    <cellStyle name="Good 626" xfId="6112"/>
    <cellStyle name="Good 627" xfId="6113"/>
    <cellStyle name="Good 628" xfId="6114"/>
    <cellStyle name="Good 629" xfId="6115"/>
    <cellStyle name="Good 63" xfId="6116"/>
    <cellStyle name="Good 630" xfId="6117"/>
    <cellStyle name="Good 631" xfId="6118"/>
    <cellStyle name="Good 632" xfId="6119"/>
    <cellStyle name="Good 633" xfId="6120"/>
    <cellStyle name="Good 634" xfId="6121"/>
    <cellStyle name="Good 635" xfId="6122"/>
    <cellStyle name="Good 636" xfId="6123"/>
    <cellStyle name="Good 637" xfId="6124"/>
    <cellStyle name="Good 638" xfId="6125"/>
    <cellStyle name="Good 639" xfId="6126"/>
    <cellStyle name="Good 64" xfId="6127"/>
    <cellStyle name="Good 640" xfId="6128"/>
    <cellStyle name="Good 641" xfId="6129"/>
    <cellStyle name="Good 642" xfId="6130"/>
    <cellStyle name="Good 643" xfId="6131"/>
    <cellStyle name="Good 644" xfId="6132"/>
    <cellStyle name="Good 645" xfId="6133"/>
    <cellStyle name="Good 646" xfId="6134"/>
    <cellStyle name="Good 647" xfId="6135"/>
    <cellStyle name="Good 648" xfId="6136"/>
    <cellStyle name="Good 649" xfId="6137"/>
    <cellStyle name="Good 65" xfId="6138"/>
    <cellStyle name="Good 650" xfId="6139"/>
    <cellStyle name="Good 651" xfId="6140"/>
    <cellStyle name="Good 652" xfId="6141"/>
    <cellStyle name="Good 653" xfId="6142"/>
    <cellStyle name="Good 654" xfId="6143"/>
    <cellStyle name="Good 655" xfId="6144"/>
    <cellStyle name="Good 656" xfId="6145"/>
    <cellStyle name="Good 657" xfId="6146"/>
    <cellStyle name="Good 658" xfId="6147"/>
    <cellStyle name="Good 659" xfId="6148"/>
    <cellStyle name="Good 66" xfId="6149"/>
    <cellStyle name="Good 660" xfId="6150"/>
    <cellStyle name="Good 661" xfId="6151"/>
    <cellStyle name="Good 662" xfId="6152"/>
    <cellStyle name="Good 663" xfId="6153"/>
    <cellStyle name="Good 664" xfId="6154"/>
    <cellStyle name="Good 665" xfId="6155"/>
    <cellStyle name="Good 666" xfId="6156"/>
    <cellStyle name="Good 667" xfId="6157"/>
    <cellStyle name="Good 668" xfId="6158"/>
    <cellStyle name="Good 669" xfId="6159"/>
    <cellStyle name="Good 67" xfId="6160"/>
    <cellStyle name="Good 670" xfId="6161"/>
    <cellStyle name="Good 671" xfId="6162"/>
    <cellStyle name="Good 672" xfId="6163"/>
    <cellStyle name="Good 673" xfId="6164"/>
    <cellStyle name="Good 674" xfId="6165"/>
    <cellStyle name="Good 675" xfId="6166"/>
    <cellStyle name="Good 676" xfId="6167"/>
    <cellStyle name="Good 677" xfId="6168"/>
    <cellStyle name="Good 678" xfId="6169"/>
    <cellStyle name="Good 679" xfId="6170"/>
    <cellStyle name="Good 68" xfId="6171"/>
    <cellStyle name="Good 680" xfId="6172"/>
    <cellStyle name="Good 681" xfId="6173"/>
    <cellStyle name="Good 682" xfId="6174"/>
    <cellStyle name="Good 683" xfId="6175"/>
    <cellStyle name="Good 684" xfId="6176"/>
    <cellStyle name="Good 685" xfId="6177"/>
    <cellStyle name="Good 686" xfId="6178"/>
    <cellStyle name="Good 687" xfId="6179"/>
    <cellStyle name="Good 688" xfId="6180"/>
    <cellStyle name="Good 689" xfId="6181"/>
    <cellStyle name="Good 69" xfId="6182"/>
    <cellStyle name="Good 690" xfId="6183"/>
    <cellStyle name="Good 691" xfId="6184"/>
    <cellStyle name="Good 692" xfId="6185"/>
    <cellStyle name="Good 693" xfId="6186"/>
    <cellStyle name="Good 694" xfId="6187"/>
    <cellStyle name="Good 695" xfId="6188"/>
    <cellStyle name="Good 696" xfId="6189"/>
    <cellStyle name="Good 697" xfId="6190"/>
    <cellStyle name="Good 698" xfId="6191"/>
    <cellStyle name="Good 699" xfId="6192"/>
    <cellStyle name="Good 7" xfId="6193"/>
    <cellStyle name="Good 70" xfId="6194"/>
    <cellStyle name="Good 700" xfId="6195"/>
    <cellStyle name="Good 701" xfId="6196"/>
    <cellStyle name="Good 702" xfId="6197"/>
    <cellStyle name="Good 703" xfId="6198"/>
    <cellStyle name="Good 704" xfId="6199"/>
    <cellStyle name="Good 705" xfId="6200"/>
    <cellStyle name="Good 706" xfId="6201"/>
    <cellStyle name="Good 707" xfId="6202"/>
    <cellStyle name="Good 708" xfId="6203"/>
    <cellStyle name="Good 709" xfId="6204"/>
    <cellStyle name="Good 71" xfId="6205"/>
    <cellStyle name="Good 710" xfId="6206"/>
    <cellStyle name="Good 711" xfId="6207"/>
    <cellStyle name="Good 712" xfId="6208"/>
    <cellStyle name="Good 713" xfId="6209"/>
    <cellStyle name="Good 714" xfId="6210"/>
    <cellStyle name="Good 715" xfId="6211"/>
    <cellStyle name="Good 716" xfId="6212"/>
    <cellStyle name="Good 717" xfId="6213"/>
    <cellStyle name="Good 718" xfId="6214"/>
    <cellStyle name="Good 719" xfId="6215"/>
    <cellStyle name="Good 72" xfId="6216"/>
    <cellStyle name="Good 720" xfId="6217"/>
    <cellStyle name="Good 721" xfId="6218"/>
    <cellStyle name="Good 722" xfId="6219"/>
    <cellStyle name="Good 723" xfId="6220"/>
    <cellStyle name="Good 724" xfId="6221"/>
    <cellStyle name="Good 725" xfId="6222"/>
    <cellStyle name="Good 726" xfId="6223"/>
    <cellStyle name="Good 727" xfId="6224"/>
    <cellStyle name="Good 728" xfId="6225"/>
    <cellStyle name="Good 729" xfId="6226"/>
    <cellStyle name="Good 73" xfId="6227"/>
    <cellStyle name="Good 730" xfId="6228"/>
    <cellStyle name="Good 731" xfId="6229"/>
    <cellStyle name="Good 732" xfId="6230"/>
    <cellStyle name="Good 733" xfId="6231"/>
    <cellStyle name="Good 734" xfId="6232"/>
    <cellStyle name="Good 735" xfId="6233"/>
    <cellStyle name="Good 736" xfId="6234"/>
    <cellStyle name="Good 737" xfId="6235"/>
    <cellStyle name="Good 738" xfId="6236"/>
    <cellStyle name="Good 739" xfId="6237"/>
    <cellStyle name="Good 74" xfId="6238"/>
    <cellStyle name="Good 740" xfId="6239"/>
    <cellStyle name="Good 741" xfId="6240"/>
    <cellStyle name="Good 742" xfId="6241"/>
    <cellStyle name="Good 743" xfId="6242"/>
    <cellStyle name="Good 744" xfId="6243"/>
    <cellStyle name="Good 745" xfId="6244"/>
    <cellStyle name="Good 746" xfId="6245"/>
    <cellStyle name="Good 747" xfId="6246"/>
    <cellStyle name="Good 748" xfId="6247"/>
    <cellStyle name="Good 749" xfId="6248"/>
    <cellStyle name="Good 75" xfId="6249"/>
    <cellStyle name="Good 750" xfId="6250"/>
    <cellStyle name="Good 751" xfId="6251"/>
    <cellStyle name="Good 752" xfId="6252"/>
    <cellStyle name="Good 753" xfId="6253"/>
    <cellStyle name="Good 754" xfId="6254"/>
    <cellStyle name="Good 755" xfId="6255"/>
    <cellStyle name="Good 756" xfId="6256"/>
    <cellStyle name="Good 757" xfId="6257"/>
    <cellStyle name="Good 758" xfId="6258"/>
    <cellStyle name="Good 759" xfId="6259"/>
    <cellStyle name="Good 76" xfId="6260"/>
    <cellStyle name="Good 760" xfId="6261"/>
    <cellStyle name="Good 761" xfId="6262"/>
    <cellStyle name="Good 762" xfId="6263"/>
    <cellStyle name="Good 763" xfId="6264"/>
    <cellStyle name="Good 764" xfId="6265"/>
    <cellStyle name="Good 765" xfId="6266"/>
    <cellStyle name="Good 766" xfId="6267"/>
    <cellStyle name="Good 767" xfId="6268"/>
    <cellStyle name="Good 768" xfId="6269"/>
    <cellStyle name="Good 769" xfId="6270"/>
    <cellStyle name="Good 77" xfId="6271"/>
    <cellStyle name="Good 770" xfId="6272"/>
    <cellStyle name="Good 771" xfId="6273"/>
    <cellStyle name="Good 772" xfId="6274"/>
    <cellStyle name="Good 773" xfId="6275"/>
    <cellStyle name="Good 774" xfId="6276"/>
    <cellStyle name="Good 775" xfId="6277"/>
    <cellStyle name="Good 776" xfId="6278"/>
    <cellStyle name="Good 777" xfId="6279"/>
    <cellStyle name="Good 778" xfId="6280"/>
    <cellStyle name="Good 779" xfId="6281"/>
    <cellStyle name="Good 78" xfId="6282"/>
    <cellStyle name="Good 780" xfId="6283"/>
    <cellStyle name="Good 781" xfId="6284"/>
    <cellStyle name="Good 782" xfId="6285"/>
    <cellStyle name="Good 783" xfId="6286"/>
    <cellStyle name="Good 784" xfId="6287"/>
    <cellStyle name="Good 785" xfId="6288"/>
    <cellStyle name="Good 786" xfId="6289"/>
    <cellStyle name="Good 787" xfId="6290"/>
    <cellStyle name="Good 788" xfId="6291"/>
    <cellStyle name="Good 789" xfId="6292"/>
    <cellStyle name="Good 79" xfId="6293"/>
    <cellStyle name="Good 790" xfId="6294"/>
    <cellStyle name="Good 791" xfId="6295"/>
    <cellStyle name="Good 792" xfId="6296"/>
    <cellStyle name="Good 793" xfId="6297"/>
    <cellStyle name="Good 794" xfId="6298"/>
    <cellStyle name="Good 795" xfId="6299"/>
    <cellStyle name="Good 796" xfId="6300"/>
    <cellStyle name="Good 797" xfId="6301"/>
    <cellStyle name="Good 798" xfId="6302"/>
    <cellStyle name="Good 799" xfId="6303"/>
    <cellStyle name="Good 8" xfId="6304"/>
    <cellStyle name="Good 80" xfId="6305"/>
    <cellStyle name="Good 800" xfId="6306"/>
    <cellStyle name="Good 801" xfId="6307"/>
    <cellStyle name="Good 802" xfId="6308"/>
    <cellStyle name="Good 803" xfId="6309"/>
    <cellStyle name="Good 804" xfId="6310"/>
    <cellStyle name="Good 805" xfId="6311"/>
    <cellStyle name="Good 806" xfId="6312"/>
    <cellStyle name="Good 807" xfId="6313"/>
    <cellStyle name="Good 808" xfId="6314"/>
    <cellStyle name="Good 809" xfId="6315"/>
    <cellStyle name="Good 81" xfId="6316"/>
    <cellStyle name="Good 810" xfId="6317"/>
    <cellStyle name="Good 811" xfId="6318"/>
    <cellStyle name="Good 812" xfId="6319"/>
    <cellStyle name="Good 813" xfId="6320"/>
    <cellStyle name="Good 814" xfId="6321"/>
    <cellStyle name="Good 815" xfId="6322"/>
    <cellStyle name="Good 816" xfId="6323"/>
    <cellStyle name="Good 817" xfId="6324"/>
    <cellStyle name="Good 818" xfId="6325"/>
    <cellStyle name="Good 819" xfId="6326"/>
    <cellStyle name="Good 82" xfId="6327"/>
    <cellStyle name="Good 820" xfId="6328"/>
    <cellStyle name="Good 821" xfId="6329"/>
    <cellStyle name="Good 822" xfId="6330"/>
    <cellStyle name="Good 823" xfId="6331"/>
    <cellStyle name="Good 824" xfId="6332"/>
    <cellStyle name="Good 825" xfId="6333"/>
    <cellStyle name="Good 826" xfId="6334"/>
    <cellStyle name="Good 827" xfId="6335"/>
    <cellStyle name="Good 828" xfId="6336"/>
    <cellStyle name="Good 829" xfId="6337"/>
    <cellStyle name="Good 83" xfId="6338"/>
    <cellStyle name="Good 830" xfId="6339"/>
    <cellStyle name="Good 831" xfId="6340"/>
    <cellStyle name="Good 832" xfId="6341"/>
    <cellStyle name="Good 833" xfId="6342"/>
    <cellStyle name="Good 834" xfId="6343"/>
    <cellStyle name="Good 835" xfId="6344"/>
    <cellStyle name="Good 836" xfId="6345"/>
    <cellStyle name="Good 837" xfId="6346"/>
    <cellStyle name="Good 838" xfId="6347"/>
    <cellStyle name="Good 839" xfId="6348"/>
    <cellStyle name="Good 84" xfId="6349"/>
    <cellStyle name="Good 840" xfId="6350"/>
    <cellStyle name="Good 841" xfId="6351"/>
    <cellStyle name="Good 842" xfId="6352"/>
    <cellStyle name="Good 843" xfId="6353"/>
    <cellStyle name="Good 844" xfId="6354"/>
    <cellStyle name="Good 845" xfId="6355"/>
    <cellStyle name="Good 846" xfId="6356"/>
    <cellStyle name="Good 847" xfId="6357"/>
    <cellStyle name="Good 848" xfId="6358"/>
    <cellStyle name="Good 849" xfId="6359"/>
    <cellStyle name="Good 85" xfId="6360"/>
    <cellStyle name="Good 850" xfId="6361"/>
    <cellStyle name="Good 851" xfId="6362"/>
    <cellStyle name="Good 852" xfId="6363"/>
    <cellStyle name="Good 853" xfId="6364"/>
    <cellStyle name="Good 854" xfId="6365"/>
    <cellStyle name="Good 855" xfId="6366"/>
    <cellStyle name="Good 856" xfId="6367"/>
    <cellStyle name="Good 857" xfId="6368"/>
    <cellStyle name="Good 858" xfId="6369"/>
    <cellStyle name="Good 859" xfId="6370"/>
    <cellStyle name="Good 86" xfId="6371"/>
    <cellStyle name="Good 860" xfId="6372"/>
    <cellStyle name="Good 861" xfId="6373"/>
    <cellStyle name="Good 862" xfId="6374"/>
    <cellStyle name="Good 863" xfId="6375"/>
    <cellStyle name="Good 864" xfId="6376"/>
    <cellStyle name="Good 865" xfId="6377"/>
    <cellStyle name="Good 866" xfId="6378"/>
    <cellStyle name="Good 867" xfId="6379"/>
    <cellStyle name="Good 868" xfId="6380"/>
    <cellStyle name="Good 869" xfId="6381"/>
    <cellStyle name="Good 87" xfId="6382"/>
    <cellStyle name="Good 870" xfId="6383"/>
    <cellStyle name="Good 871" xfId="6384"/>
    <cellStyle name="Good 872" xfId="6385"/>
    <cellStyle name="Good 873" xfId="6386"/>
    <cellStyle name="Good 874" xfId="6387"/>
    <cellStyle name="Good 875" xfId="6388"/>
    <cellStyle name="Good 876" xfId="6389"/>
    <cellStyle name="Good 877" xfId="6390"/>
    <cellStyle name="Good 878" xfId="6391"/>
    <cellStyle name="Good 879" xfId="6392"/>
    <cellStyle name="Good 88" xfId="6393"/>
    <cellStyle name="Good 880" xfId="6394"/>
    <cellStyle name="Good 881" xfId="6395"/>
    <cellStyle name="Good 882" xfId="6396"/>
    <cellStyle name="Good 883" xfId="6397"/>
    <cellStyle name="Good 884" xfId="6398"/>
    <cellStyle name="Good 885" xfId="6399"/>
    <cellStyle name="Good 886" xfId="6400"/>
    <cellStyle name="Good 887" xfId="6401"/>
    <cellStyle name="Good 888" xfId="6402"/>
    <cellStyle name="Good 889" xfId="6403"/>
    <cellStyle name="Good 89" xfId="6404"/>
    <cellStyle name="Good 890" xfId="6405"/>
    <cellStyle name="Good 891" xfId="6406"/>
    <cellStyle name="Good 892" xfId="6407"/>
    <cellStyle name="Good 893" xfId="6408"/>
    <cellStyle name="Good 894" xfId="6409"/>
    <cellStyle name="Good 895" xfId="6410"/>
    <cellStyle name="Good 896" xfId="6411"/>
    <cellStyle name="Good 897" xfId="6412"/>
    <cellStyle name="Good 898" xfId="6413"/>
    <cellStyle name="Good 899" xfId="6414"/>
    <cellStyle name="Good 9" xfId="6415"/>
    <cellStyle name="Good 90" xfId="6416"/>
    <cellStyle name="Good 900" xfId="6417"/>
    <cellStyle name="Good 901" xfId="6418"/>
    <cellStyle name="Good 902" xfId="6419"/>
    <cellStyle name="Good 903" xfId="6420"/>
    <cellStyle name="Good 904" xfId="6421"/>
    <cellStyle name="Good 905" xfId="6422"/>
    <cellStyle name="Good 906" xfId="6423"/>
    <cellStyle name="Good 907" xfId="6424"/>
    <cellStyle name="Good 908" xfId="6425"/>
    <cellStyle name="Good 909" xfId="6426"/>
    <cellStyle name="Good 91" xfId="6427"/>
    <cellStyle name="Good 910" xfId="6428"/>
    <cellStyle name="Good 911" xfId="6429"/>
    <cellStyle name="Good 912" xfId="6430"/>
    <cellStyle name="Good 913" xfId="6431"/>
    <cellStyle name="Good 914" xfId="6432"/>
    <cellStyle name="Good 915" xfId="6433"/>
    <cellStyle name="Good 916" xfId="6434"/>
    <cellStyle name="Good 917" xfId="6435"/>
    <cellStyle name="Good 918" xfId="6436"/>
    <cellStyle name="Good 919" xfId="6437"/>
    <cellStyle name="Good 92" xfId="6438"/>
    <cellStyle name="Good 920" xfId="6439"/>
    <cellStyle name="Good 921" xfId="6440"/>
    <cellStyle name="Good 922" xfId="6441"/>
    <cellStyle name="Good 923" xfId="6442"/>
    <cellStyle name="Good 924" xfId="6443"/>
    <cellStyle name="Good 925" xfId="6444"/>
    <cellStyle name="Good 926" xfId="6445"/>
    <cellStyle name="Good 927" xfId="6446"/>
    <cellStyle name="Good 928" xfId="6447"/>
    <cellStyle name="Good 929" xfId="6448"/>
    <cellStyle name="Good 93" xfId="6449"/>
    <cellStyle name="Good 930" xfId="6450"/>
    <cellStyle name="Good 931" xfId="6451"/>
    <cellStyle name="Good 932" xfId="6452"/>
    <cellStyle name="Good 933" xfId="6453"/>
    <cellStyle name="Good 934" xfId="6454"/>
    <cellStyle name="Good 935" xfId="6455"/>
    <cellStyle name="Good 936" xfId="6456"/>
    <cellStyle name="Good 937" xfId="6457"/>
    <cellStyle name="Good 938" xfId="6458"/>
    <cellStyle name="Good 939" xfId="6459"/>
    <cellStyle name="Good 94" xfId="6460"/>
    <cellStyle name="Good 940" xfId="6461"/>
    <cellStyle name="Good 941" xfId="6462"/>
    <cellStyle name="Good 942" xfId="6463"/>
    <cellStyle name="Good 943" xfId="6464"/>
    <cellStyle name="Good 944" xfId="6465"/>
    <cellStyle name="Good 945" xfId="6466"/>
    <cellStyle name="Good 946" xfId="6467"/>
    <cellStyle name="Good 947" xfId="6468"/>
    <cellStyle name="Good 948" xfId="6469"/>
    <cellStyle name="Good 949" xfId="6470"/>
    <cellStyle name="Good 95" xfId="6471"/>
    <cellStyle name="Good 950" xfId="6472"/>
    <cellStyle name="Good 951" xfId="6473"/>
    <cellStyle name="Good 952" xfId="6474"/>
    <cellStyle name="Good 953" xfId="6475"/>
    <cellStyle name="Good 954" xfId="6476"/>
    <cellStyle name="Good 955" xfId="6477"/>
    <cellStyle name="Good 956" xfId="6478"/>
    <cellStyle name="Good 957" xfId="6479"/>
    <cellStyle name="Good 958" xfId="6480"/>
    <cellStyle name="Good 959" xfId="6481"/>
    <cellStyle name="Good 96" xfId="6482"/>
    <cellStyle name="Good 960" xfId="6483"/>
    <cellStyle name="Good 961" xfId="6484"/>
    <cellStyle name="Good 962" xfId="6485"/>
    <cellStyle name="Good 963" xfId="6486"/>
    <cellStyle name="Good 964" xfId="6487"/>
    <cellStyle name="Good 965" xfId="6488"/>
    <cellStyle name="Good 966" xfId="6489"/>
    <cellStyle name="Good 967" xfId="6490"/>
    <cellStyle name="Good 968" xfId="6491"/>
    <cellStyle name="Good 969" xfId="6492"/>
    <cellStyle name="Good 97" xfId="6493"/>
    <cellStyle name="Good 970" xfId="6494"/>
    <cellStyle name="Good 971" xfId="6495"/>
    <cellStyle name="Good 972" xfId="6496"/>
    <cellStyle name="Good 973" xfId="6497"/>
    <cellStyle name="Good 974" xfId="6498"/>
    <cellStyle name="Good 975" xfId="6499"/>
    <cellStyle name="Good 976" xfId="6500"/>
    <cellStyle name="Good 977" xfId="6501"/>
    <cellStyle name="Good 978" xfId="6502"/>
    <cellStyle name="Good 979" xfId="6503"/>
    <cellStyle name="Good 98" xfId="6504"/>
    <cellStyle name="Good 980" xfId="6505"/>
    <cellStyle name="Good 981" xfId="6506"/>
    <cellStyle name="Good 982" xfId="6507"/>
    <cellStyle name="Good 983" xfId="6508"/>
    <cellStyle name="Good 984" xfId="6509"/>
    <cellStyle name="Good 985" xfId="6510"/>
    <cellStyle name="Good 986" xfId="6511"/>
    <cellStyle name="Good 987" xfId="6512"/>
    <cellStyle name="Good 988" xfId="6513"/>
    <cellStyle name="Good 989" xfId="6514"/>
    <cellStyle name="Good 99" xfId="6515"/>
    <cellStyle name="Good 990" xfId="6516"/>
    <cellStyle name="Good 991" xfId="6517"/>
    <cellStyle name="Good 992" xfId="6518"/>
    <cellStyle name="Good 993" xfId="6519"/>
    <cellStyle name="Good 994" xfId="6520"/>
    <cellStyle name="Good 995" xfId="6521"/>
    <cellStyle name="Good 996" xfId="6522"/>
    <cellStyle name="Good 997" xfId="6523"/>
    <cellStyle name="Good 998" xfId="6524"/>
    <cellStyle name="Good 999" xfId="6525"/>
    <cellStyle name="Heading 1" xfId="398"/>
    <cellStyle name="Heading 1 10" xfId="6526"/>
    <cellStyle name="Heading 1 100" xfId="6527"/>
    <cellStyle name="Heading 1 1000" xfId="6528"/>
    <cellStyle name="Heading 1 1001" xfId="6529"/>
    <cellStyle name="Heading 1 1002" xfId="6530"/>
    <cellStyle name="Heading 1 1003" xfId="6531"/>
    <cellStyle name="Heading 1 1004" xfId="6532"/>
    <cellStyle name="Heading 1 1005" xfId="6533"/>
    <cellStyle name="Heading 1 1006" xfId="6534"/>
    <cellStyle name="Heading 1 1007" xfId="6535"/>
    <cellStyle name="Heading 1 1008" xfId="6536"/>
    <cellStyle name="Heading 1 1009" xfId="6537"/>
    <cellStyle name="Heading 1 101" xfId="6538"/>
    <cellStyle name="Heading 1 1010" xfId="6539"/>
    <cellStyle name="Heading 1 1011" xfId="6540"/>
    <cellStyle name="Heading 1 1012" xfId="6541"/>
    <cellStyle name="Heading 1 1013" xfId="6542"/>
    <cellStyle name="Heading 1 1014" xfId="6543"/>
    <cellStyle name="Heading 1 1015" xfId="6544"/>
    <cellStyle name="Heading 1 1016" xfId="6545"/>
    <cellStyle name="Heading 1 1017" xfId="6546"/>
    <cellStyle name="Heading 1 1018" xfId="6547"/>
    <cellStyle name="Heading 1 1019" xfId="6548"/>
    <cellStyle name="Heading 1 102" xfId="6549"/>
    <cellStyle name="Heading 1 1020" xfId="6550"/>
    <cellStyle name="Heading 1 1021" xfId="6551"/>
    <cellStyle name="Heading 1 1022" xfId="6552"/>
    <cellStyle name="Heading 1 1023" xfId="6553"/>
    <cellStyle name="Heading 1 1024" xfId="6554"/>
    <cellStyle name="Heading 1 1025" xfId="6555"/>
    <cellStyle name="Heading 1 1026" xfId="6556"/>
    <cellStyle name="Heading 1 1027" xfId="6557"/>
    <cellStyle name="Heading 1 1028" xfId="6558"/>
    <cellStyle name="Heading 1 1029" xfId="6559"/>
    <cellStyle name="Heading 1 103" xfId="6560"/>
    <cellStyle name="Heading 1 1030" xfId="6561"/>
    <cellStyle name="Heading 1 1031" xfId="6562"/>
    <cellStyle name="Heading 1 1032" xfId="6563"/>
    <cellStyle name="Heading 1 1033" xfId="6564"/>
    <cellStyle name="Heading 1 1034" xfId="6565"/>
    <cellStyle name="Heading 1 1035" xfId="6566"/>
    <cellStyle name="Heading 1 1036" xfId="6567"/>
    <cellStyle name="Heading 1 1037" xfId="6568"/>
    <cellStyle name="Heading 1 1038" xfId="6569"/>
    <cellStyle name="Heading 1 1039" xfId="6570"/>
    <cellStyle name="Heading 1 104" xfId="6571"/>
    <cellStyle name="Heading 1 1040" xfId="6572"/>
    <cellStyle name="Heading 1 1041" xfId="6573"/>
    <cellStyle name="Heading 1 1042" xfId="6574"/>
    <cellStyle name="Heading 1 1043" xfId="6575"/>
    <cellStyle name="Heading 1 1044" xfId="6576"/>
    <cellStyle name="Heading 1 1045" xfId="6577"/>
    <cellStyle name="Heading 1 1046" xfId="6578"/>
    <cellStyle name="Heading 1 1047" xfId="6579"/>
    <cellStyle name="Heading 1 1048" xfId="6580"/>
    <cellStyle name="Heading 1 1049" xfId="6581"/>
    <cellStyle name="Heading 1 105" xfId="6582"/>
    <cellStyle name="Heading 1 1050" xfId="6583"/>
    <cellStyle name="Heading 1 1051" xfId="6584"/>
    <cellStyle name="Heading 1 1052" xfId="6585"/>
    <cellStyle name="Heading 1 1053" xfId="6586"/>
    <cellStyle name="Heading 1 1054" xfId="6587"/>
    <cellStyle name="Heading 1 1055" xfId="6588"/>
    <cellStyle name="Heading 1 1056" xfId="6589"/>
    <cellStyle name="Heading 1 1057" xfId="6590"/>
    <cellStyle name="Heading 1 1058" xfId="6591"/>
    <cellStyle name="Heading 1 1059" xfId="6592"/>
    <cellStyle name="Heading 1 106" xfId="6593"/>
    <cellStyle name="Heading 1 1060" xfId="6594"/>
    <cellStyle name="Heading 1 1061" xfId="6595"/>
    <cellStyle name="Heading 1 1062" xfId="6596"/>
    <cellStyle name="Heading 1 1063" xfId="6597"/>
    <cellStyle name="Heading 1 1064" xfId="6598"/>
    <cellStyle name="Heading 1 1065" xfId="6599"/>
    <cellStyle name="Heading 1 1066" xfId="6600"/>
    <cellStyle name="Heading 1 1067" xfId="6601"/>
    <cellStyle name="Heading 1 1068" xfId="6602"/>
    <cellStyle name="Heading 1 1069" xfId="6603"/>
    <cellStyle name="Heading 1 107" xfId="6604"/>
    <cellStyle name="Heading 1 1070" xfId="6605"/>
    <cellStyle name="Heading 1 1071" xfId="6606"/>
    <cellStyle name="Heading 1 1072" xfId="6607"/>
    <cellStyle name="Heading 1 1073" xfId="6608"/>
    <cellStyle name="Heading 1 1074" xfId="6609"/>
    <cellStyle name="Heading 1 1075" xfId="6610"/>
    <cellStyle name="Heading 1 1076" xfId="6611"/>
    <cellStyle name="Heading 1 1077" xfId="6612"/>
    <cellStyle name="Heading 1 1078" xfId="6613"/>
    <cellStyle name="Heading 1 1079" xfId="6614"/>
    <cellStyle name="Heading 1 108" xfId="6615"/>
    <cellStyle name="Heading 1 1080" xfId="6616"/>
    <cellStyle name="Heading 1 1081" xfId="6617"/>
    <cellStyle name="Heading 1 1082" xfId="6618"/>
    <cellStyle name="Heading 1 1083" xfId="6619"/>
    <cellStyle name="Heading 1 1084" xfId="6620"/>
    <cellStyle name="Heading 1 1085" xfId="6621"/>
    <cellStyle name="Heading 1 1086" xfId="6622"/>
    <cellStyle name="Heading 1 1087" xfId="6623"/>
    <cellStyle name="Heading 1 1088" xfId="6624"/>
    <cellStyle name="Heading 1 1089" xfId="6625"/>
    <cellStyle name="Heading 1 109" xfId="6626"/>
    <cellStyle name="Heading 1 1090" xfId="6627"/>
    <cellStyle name="Heading 1 1091" xfId="6628"/>
    <cellStyle name="Heading 1 1092" xfId="6629"/>
    <cellStyle name="Heading 1 1093" xfId="6630"/>
    <cellStyle name="Heading 1 1094" xfId="6631"/>
    <cellStyle name="Heading 1 1095" xfId="6632"/>
    <cellStyle name="Heading 1 1096" xfId="6633"/>
    <cellStyle name="Heading 1 1097" xfId="6634"/>
    <cellStyle name="Heading 1 1098" xfId="6635"/>
    <cellStyle name="Heading 1 1099" xfId="6636"/>
    <cellStyle name="Heading 1 11" xfId="6637"/>
    <cellStyle name="Heading 1 110" xfId="6638"/>
    <cellStyle name="Heading 1 1100" xfId="6639"/>
    <cellStyle name="Heading 1 1101" xfId="6640"/>
    <cellStyle name="Heading 1 1102" xfId="6641"/>
    <cellStyle name="Heading 1 1103" xfId="6642"/>
    <cellStyle name="Heading 1 1104" xfId="6643"/>
    <cellStyle name="Heading 1 1105" xfId="6644"/>
    <cellStyle name="Heading 1 1106" xfId="6645"/>
    <cellStyle name="Heading 1 1107" xfId="6646"/>
    <cellStyle name="Heading 1 1108" xfId="6647"/>
    <cellStyle name="Heading 1 1109" xfId="6648"/>
    <cellStyle name="Heading 1 111" xfId="6649"/>
    <cellStyle name="Heading 1 1110" xfId="6650"/>
    <cellStyle name="Heading 1 1111" xfId="6651"/>
    <cellStyle name="Heading 1 1112" xfId="6652"/>
    <cellStyle name="Heading 1 1113" xfId="6653"/>
    <cellStyle name="Heading 1 1114" xfId="6654"/>
    <cellStyle name="Heading 1 1115" xfId="6655"/>
    <cellStyle name="Heading 1 1116" xfId="6656"/>
    <cellStyle name="Heading 1 1117" xfId="6657"/>
    <cellStyle name="Heading 1 1118" xfId="6658"/>
    <cellStyle name="Heading 1 1119" xfId="6659"/>
    <cellStyle name="Heading 1 112" xfId="6660"/>
    <cellStyle name="Heading 1 1120" xfId="6661"/>
    <cellStyle name="Heading 1 1121" xfId="6662"/>
    <cellStyle name="Heading 1 1122" xfId="6663"/>
    <cellStyle name="Heading 1 1123" xfId="6664"/>
    <cellStyle name="Heading 1 1124" xfId="6665"/>
    <cellStyle name="Heading 1 1125" xfId="6666"/>
    <cellStyle name="Heading 1 1126" xfId="6667"/>
    <cellStyle name="Heading 1 1127" xfId="6668"/>
    <cellStyle name="Heading 1 1128" xfId="6669"/>
    <cellStyle name="Heading 1 1129" xfId="6670"/>
    <cellStyle name="Heading 1 113" xfId="6671"/>
    <cellStyle name="Heading 1 1130" xfId="6672"/>
    <cellStyle name="Heading 1 1131" xfId="6673"/>
    <cellStyle name="Heading 1 1132" xfId="6674"/>
    <cellStyle name="Heading 1 1133" xfId="6675"/>
    <cellStyle name="Heading 1 1134" xfId="6676"/>
    <cellStyle name="Heading 1 1135" xfId="6677"/>
    <cellStyle name="Heading 1 1136" xfId="6678"/>
    <cellStyle name="Heading 1 1137" xfId="6679"/>
    <cellStyle name="Heading 1 1138" xfId="6680"/>
    <cellStyle name="Heading 1 1139" xfId="6681"/>
    <cellStyle name="Heading 1 114" xfId="6682"/>
    <cellStyle name="Heading 1 1140" xfId="6683"/>
    <cellStyle name="Heading 1 1141" xfId="6684"/>
    <cellStyle name="Heading 1 1142" xfId="6685"/>
    <cellStyle name="Heading 1 1143" xfId="6686"/>
    <cellStyle name="Heading 1 1144" xfId="6687"/>
    <cellStyle name="Heading 1 1145" xfId="6688"/>
    <cellStyle name="Heading 1 1146" xfId="6689"/>
    <cellStyle name="Heading 1 1147" xfId="6690"/>
    <cellStyle name="Heading 1 1148" xfId="6691"/>
    <cellStyle name="Heading 1 1149" xfId="6692"/>
    <cellStyle name="Heading 1 115" xfId="6693"/>
    <cellStyle name="Heading 1 1150" xfId="6694"/>
    <cellStyle name="Heading 1 1151" xfId="6695"/>
    <cellStyle name="Heading 1 1152" xfId="6696"/>
    <cellStyle name="Heading 1 1153" xfId="6697"/>
    <cellStyle name="Heading 1 1154" xfId="6698"/>
    <cellStyle name="Heading 1 1155" xfId="6699"/>
    <cellStyle name="Heading 1 1156" xfId="6700"/>
    <cellStyle name="Heading 1 1157" xfId="6701"/>
    <cellStyle name="Heading 1 1158" xfId="6702"/>
    <cellStyle name="Heading 1 1159" xfId="6703"/>
    <cellStyle name="Heading 1 116" xfId="6704"/>
    <cellStyle name="Heading 1 1160" xfId="6705"/>
    <cellStyle name="Heading 1 1161" xfId="6706"/>
    <cellStyle name="Heading 1 1162" xfId="6707"/>
    <cellStyle name="Heading 1 117" xfId="6708"/>
    <cellStyle name="Heading 1 118" xfId="6709"/>
    <cellStyle name="Heading 1 119" xfId="6710"/>
    <cellStyle name="Heading 1 12" xfId="6711"/>
    <cellStyle name="Heading 1 120" xfId="6712"/>
    <cellStyle name="Heading 1 121" xfId="6713"/>
    <cellStyle name="Heading 1 122" xfId="6714"/>
    <cellStyle name="Heading 1 123" xfId="6715"/>
    <cellStyle name="Heading 1 124" xfId="6716"/>
    <cellStyle name="Heading 1 125" xfId="6717"/>
    <cellStyle name="Heading 1 126" xfId="6718"/>
    <cellStyle name="Heading 1 127" xfId="6719"/>
    <cellStyle name="Heading 1 128" xfId="6720"/>
    <cellStyle name="Heading 1 129" xfId="6721"/>
    <cellStyle name="Heading 1 13" xfId="6722"/>
    <cellStyle name="Heading 1 130" xfId="6723"/>
    <cellStyle name="Heading 1 131" xfId="6724"/>
    <cellStyle name="Heading 1 132" xfId="6725"/>
    <cellStyle name="Heading 1 133" xfId="6726"/>
    <cellStyle name="Heading 1 134" xfId="6727"/>
    <cellStyle name="Heading 1 135" xfId="6728"/>
    <cellStyle name="Heading 1 136" xfId="6729"/>
    <cellStyle name="Heading 1 137" xfId="6730"/>
    <cellStyle name="Heading 1 138" xfId="6731"/>
    <cellStyle name="Heading 1 139" xfId="6732"/>
    <cellStyle name="Heading 1 14" xfId="6733"/>
    <cellStyle name="Heading 1 140" xfId="6734"/>
    <cellStyle name="Heading 1 141" xfId="6735"/>
    <cellStyle name="Heading 1 142" xfId="6736"/>
    <cellStyle name="Heading 1 143" xfId="6737"/>
    <cellStyle name="Heading 1 144" xfId="6738"/>
    <cellStyle name="Heading 1 145" xfId="6739"/>
    <cellStyle name="Heading 1 146" xfId="6740"/>
    <cellStyle name="Heading 1 147" xfId="6741"/>
    <cellStyle name="Heading 1 148" xfId="6742"/>
    <cellStyle name="Heading 1 149" xfId="6743"/>
    <cellStyle name="Heading 1 15" xfId="6744"/>
    <cellStyle name="Heading 1 150" xfId="6745"/>
    <cellStyle name="Heading 1 151" xfId="6746"/>
    <cellStyle name="Heading 1 152" xfId="6747"/>
    <cellStyle name="Heading 1 153" xfId="6748"/>
    <cellStyle name="Heading 1 154" xfId="6749"/>
    <cellStyle name="Heading 1 155" xfId="6750"/>
    <cellStyle name="Heading 1 156" xfId="6751"/>
    <cellStyle name="Heading 1 157" xfId="6752"/>
    <cellStyle name="Heading 1 158" xfId="6753"/>
    <cellStyle name="Heading 1 159" xfId="6754"/>
    <cellStyle name="Heading 1 16" xfId="6755"/>
    <cellStyle name="Heading 1 160" xfId="6756"/>
    <cellStyle name="Heading 1 161" xfId="6757"/>
    <cellStyle name="Heading 1 162" xfId="6758"/>
    <cellStyle name="Heading 1 163" xfId="6759"/>
    <cellStyle name="Heading 1 164" xfId="6760"/>
    <cellStyle name="Heading 1 165" xfId="6761"/>
    <cellStyle name="Heading 1 166" xfId="6762"/>
    <cellStyle name="Heading 1 167" xfId="6763"/>
    <cellStyle name="Heading 1 168" xfId="6764"/>
    <cellStyle name="Heading 1 169" xfId="6765"/>
    <cellStyle name="Heading 1 17" xfId="6766"/>
    <cellStyle name="Heading 1 170" xfId="6767"/>
    <cellStyle name="Heading 1 171" xfId="6768"/>
    <cellStyle name="Heading 1 172" xfId="6769"/>
    <cellStyle name="Heading 1 173" xfId="6770"/>
    <cellStyle name="Heading 1 174" xfId="6771"/>
    <cellStyle name="Heading 1 175" xfId="6772"/>
    <cellStyle name="Heading 1 176" xfId="6773"/>
    <cellStyle name="Heading 1 177" xfId="6774"/>
    <cellStyle name="Heading 1 178" xfId="6775"/>
    <cellStyle name="Heading 1 179" xfId="6776"/>
    <cellStyle name="Heading 1 18" xfId="6777"/>
    <cellStyle name="Heading 1 180" xfId="6778"/>
    <cellStyle name="Heading 1 181" xfId="6779"/>
    <cellStyle name="Heading 1 182" xfId="6780"/>
    <cellStyle name="Heading 1 183" xfId="6781"/>
    <cellStyle name="Heading 1 184" xfId="6782"/>
    <cellStyle name="Heading 1 185" xfId="6783"/>
    <cellStyle name="Heading 1 186" xfId="6784"/>
    <cellStyle name="Heading 1 187" xfId="6785"/>
    <cellStyle name="Heading 1 188" xfId="6786"/>
    <cellStyle name="Heading 1 189" xfId="6787"/>
    <cellStyle name="Heading 1 19" xfId="6788"/>
    <cellStyle name="Heading 1 190" xfId="6789"/>
    <cellStyle name="Heading 1 191" xfId="6790"/>
    <cellStyle name="Heading 1 192" xfId="6791"/>
    <cellStyle name="Heading 1 193" xfId="6792"/>
    <cellStyle name="Heading 1 194" xfId="6793"/>
    <cellStyle name="Heading 1 195" xfId="6794"/>
    <cellStyle name="Heading 1 196" xfId="6795"/>
    <cellStyle name="Heading 1 197" xfId="6796"/>
    <cellStyle name="Heading 1 198" xfId="6797"/>
    <cellStyle name="Heading 1 199" xfId="6798"/>
    <cellStyle name="Heading 1 2" xfId="399"/>
    <cellStyle name="Heading 1 20" xfId="6799"/>
    <cellStyle name="Heading 1 200" xfId="6800"/>
    <cellStyle name="Heading 1 201" xfId="6801"/>
    <cellStyle name="Heading 1 202" xfId="6802"/>
    <cellStyle name="Heading 1 203" xfId="6803"/>
    <cellStyle name="Heading 1 204" xfId="6804"/>
    <cellStyle name="Heading 1 205" xfId="6805"/>
    <cellStyle name="Heading 1 206" xfId="6806"/>
    <cellStyle name="Heading 1 207" xfId="6807"/>
    <cellStyle name="Heading 1 208" xfId="6808"/>
    <cellStyle name="Heading 1 209" xfId="6809"/>
    <cellStyle name="Heading 1 21" xfId="6810"/>
    <cellStyle name="Heading 1 210" xfId="6811"/>
    <cellStyle name="Heading 1 211" xfId="6812"/>
    <cellStyle name="Heading 1 212" xfId="6813"/>
    <cellStyle name="Heading 1 213" xfId="6814"/>
    <cellStyle name="Heading 1 214" xfId="6815"/>
    <cellStyle name="Heading 1 215" xfId="6816"/>
    <cellStyle name="Heading 1 216" xfId="6817"/>
    <cellStyle name="Heading 1 217" xfId="6818"/>
    <cellStyle name="Heading 1 218" xfId="6819"/>
    <cellStyle name="Heading 1 219" xfId="6820"/>
    <cellStyle name="Heading 1 22" xfId="6821"/>
    <cellStyle name="Heading 1 220" xfId="6822"/>
    <cellStyle name="Heading 1 221" xfId="6823"/>
    <cellStyle name="Heading 1 222" xfId="6824"/>
    <cellStyle name="Heading 1 223" xfId="6825"/>
    <cellStyle name="Heading 1 224" xfId="6826"/>
    <cellStyle name="Heading 1 225" xfId="6827"/>
    <cellStyle name="Heading 1 226" xfId="6828"/>
    <cellStyle name="Heading 1 227" xfId="6829"/>
    <cellStyle name="Heading 1 228" xfId="6830"/>
    <cellStyle name="Heading 1 229" xfId="6831"/>
    <cellStyle name="Heading 1 23" xfId="6832"/>
    <cellStyle name="Heading 1 230" xfId="6833"/>
    <cellStyle name="Heading 1 231" xfId="6834"/>
    <cellStyle name="Heading 1 232" xfId="6835"/>
    <cellStyle name="Heading 1 233" xfId="6836"/>
    <cellStyle name="Heading 1 234" xfId="6837"/>
    <cellStyle name="Heading 1 235" xfId="6838"/>
    <cellStyle name="Heading 1 236" xfId="6839"/>
    <cellStyle name="Heading 1 237" xfId="6840"/>
    <cellStyle name="Heading 1 238" xfId="6841"/>
    <cellStyle name="Heading 1 239" xfId="6842"/>
    <cellStyle name="Heading 1 24" xfId="6843"/>
    <cellStyle name="Heading 1 240" xfId="6844"/>
    <cellStyle name="Heading 1 241" xfId="6845"/>
    <cellStyle name="Heading 1 242" xfId="6846"/>
    <cellStyle name="Heading 1 243" xfId="6847"/>
    <cellStyle name="Heading 1 244" xfId="6848"/>
    <cellStyle name="Heading 1 245" xfId="6849"/>
    <cellStyle name="Heading 1 246" xfId="6850"/>
    <cellStyle name="Heading 1 247" xfId="6851"/>
    <cellStyle name="Heading 1 248" xfId="6852"/>
    <cellStyle name="Heading 1 249" xfId="6853"/>
    <cellStyle name="Heading 1 25" xfId="6854"/>
    <cellStyle name="Heading 1 250" xfId="6855"/>
    <cellStyle name="Heading 1 251" xfId="6856"/>
    <cellStyle name="Heading 1 252" xfId="6857"/>
    <cellStyle name="Heading 1 253" xfId="6858"/>
    <cellStyle name="Heading 1 254" xfId="6859"/>
    <cellStyle name="Heading 1 255" xfId="6860"/>
    <cellStyle name="Heading 1 256" xfId="6861"/>
    <cellStyle name="Heading 1 257" xfId="6862"/>
    <cellStyle name="Heading 1 258" xfId="6863"/>
    <cellStyle name="Heading 1 259" xfId="6864"/>
    <cellStyle name="Heading 1 26" xfId="6865"/>
    <cellStyle name="Heading 1 260" xfId="6866"/>
    <cellStyle name="Heading 1 261" xfId="6867"/>
    <cellStyle name="Heading 1 262" xfId="6868"/>
    <cellStyle name="Heading 1 263" xfId="6869"/>
    <cellStyle name="Heading 1 264" xfId="6870"/>
    <cellStyle name="Heading 1 265" xfId="6871"/>
    <cellStyle name="Heading 1 266" xfId="6872"/>
    <cellStyle name="Heading 1 267" xfId="6873"/>
    <cellStyle name="Heading 1 268" xfId="6874"/>
    <cellStyle name="Heading 1 269" xfId="6875"/>
    <cellStyle name="Heading 1 27" xfId="6876"/>
    <cellStyle name="Heading 1 270" xfId="6877"/>
    <cellStyle name="Heading 1 271" xfId="6878"/>
    <cellStyle name="Heading 1 272" xfId="6879"/>
    <cellStyle name="Heading 1 273" xfId="6880"/>
    <cellStyle name="Heading 1 274" xfId="6881"/>
    <cellStyle name="Heading 1 275" xfId="6882"/>
    <cellStyle name="Heading 1 276" xfId="6883"/>
    <cellStyle name="Heading 1 277" xfId="6884"/>
    <cellStyle name="Heading 1 278" xfId="6885"/>
    <cellStyle name="Heading 1 279" xfId="6886"/>
    <cellStyle name="Heading 1 28" xfId="6887"/>
    <cellStyle name="Heading 1 280" xfId="6888"/>
    <cellStyle name="Heading 1 281" xfId="6889"/>
    <cellStyle name="Heading 1 282" xfId="6890"/>
    <cellStyle name="Heading 1 283" xfId="6891"/>
    <cellStyle name="Heading 1 284" xfId="6892"/>
    <cellStyle name="Heading 1 285" xfId="6893"/>
    <cellStyle name="Heading 1 286" xfId="6894"/>
    <cellStyle name="Heading 1 287" xfId="6895"/>
    <cellStyle name="Heading 1 288" xfId="6896"/>
    <cellStyle name="Heading 1 289" xfId="6897"/>
    <cellStyle name="Heading 1 29" xfId="6898"/>
    <cellStyle name="Heading 1 290" xfId="6899"/>
    <cellStyle name="Heading 1 291" xfId="6900"/>
    <cellStyle name="Heading 1 292" xfId="6901"/>
    <cellStyle name="Heading 1 293" xfId="6902"/>
    <cellStyle name="Heading 1 294" xfId="6903"/>
    <cellStyle name="Heading 1 295" xfId="6904"/>
    <cellStyle name="Heading 1 296" xfId="6905"/>
    <cellStyle name="Heading 1 297" xfId="6906"/>
    <cellStyle name="Heading 1 298" xfId="6907"/>
    <cellStyle name="Heading 1 299" xfId="6908"/>
    <cellStyle name="Heading 1 3" xfId="400"/>
    <cellStyle name="Heading 1 30" xfId="6909"/>
    <cellStyle name="Heading 1 300" xfId="6910"/>
    <cellStyle name="Heading 1 301" xfId="6911"/>
    <cellStyle name="Heading 1 302" xfId="6912"/>
    <cellStyle name="Heading 1 303" xfId="6913"/>
    <cellStyle name="Heading 1 304" xfId="6914"/>
    <cellStyle name="Heading 1 305" xfId="6915"/>
    <cellStyle name="Heading 1 306" xfId="6916"/>
    <cellStyle name="Heading 1 307" xfId="6917"/>
    <cellStyle name="Heading 1 308" xfId="6918"/>
    <cellStyle name="Heading 1 309" xfId="6919"/>
    <cellStyle name="Heading 1 31" xfId="6920"/>
    <cellStyle name="Heading 1 310" xfId="6921"/>
    <cellStyle name="Heading 1 311" xfId="6922"/>
    <cellStyle name="Heading 1 312" xfId="6923"/>
    <cellStyle name="Heading 1 313" xfId="6924"/>
    <cellStyle name="Heading 1 314" xfId="6925"/>
    <cellStyle name="Heading 1 315" xfId="6926"/>
    <cellStyle name="Heading 1 316" xfId="6927"/>
    <cellStyle name="Heading 1 317" xfId="6928"/>
    <cellStyle name="Heading 1 318" xfId="6929"/>
    <cellStyle name="Heading 1 319" xfId="6930"/>
    <cellStyle name="Heading 1 32" xfId="6931"/>
    <cellStyle name="Heading 1 320" xfId="6932"/>
    <cellStyle name="Heading 1 321" xfId="6933"/>
    <cellStyle name="Heading 1 322" xfId="6934"/>
    <cellStyle name="Heading 1 323" xfId="6935"/>
    <cellStyle name="Heading 1 324" xfId="6936"/>
    <cellStyle name="Heading 1 325" xfId="6937"/>
    <cellStyle name="Heading 1 326" xfId="6938"/>
    <cellStyle name="Heading 1 327" xfId="6939"/>
    <cellStyle name="Heading 1 328" xfId="6940"/>
    <cellStyle name="Heading 1 329" xfId="6941"/>
    <cellStyle name="Heading 1 33" xfId="6942"/>
    <cellStyle name="Heading 1 330" xfId="6943"/>
    <cellStyle name="Heading 1 331" xfId="6944"/>
    <cellStyle name="Heading 1 332" xfId="6945"/>
    <cellStyle name="Heading 1 333" xfId="6946"/>
    <cellStyle name="Heading 1 334" xfId="6947"/>
    <cellStyle name="Heading 1 335" xfId="6948"/>
    <cellStyle name="Heading 1 336" xfId="6949"/>
    <cellStyle name="Heading 1 337" xfId="6950"/>
    <cellStyle name="Heading 1 338" xfId="6951"/>
    <cellStyle name="Heading 1 339" xfId="6952"/>
    <cellStyle name="Heading 1 34" xfId="6953"/>
    <cellStyle name="Heading 1 340" xfId="6954"/>
    <cellStyle name="Heading 1 341" xfId="6955"/>
    <cellStyle name="Heading 1 342" xfId="6956"/>
    <cellStyle name="Heading 1 343" xfId="6957"/>
    <cellStyle name="Heading 1 344" xfId="6958"/>
    <cellStyle name="Heading 1 345" xfId="6959"/>
    <cellStyle name="Heading 1 346" xfId="6960"/>
    <cellStyle name="Heading 1 347" xfId="6961"/>
    <cellStyle name="Heading 1 348" xfId="6962"/>
    <cellStyle name="Heading 1 349" xfId="6963"/>
    <cellStyle name="Heading 1 35" xfId="6964"/>
    <cellStyle name="Heading 1 350" xfId="6965"/>
    <cellStyle name="Heading 1 351" xfId="6966"/>
    <cellStyle name="Heading 1 352" xfId="6967"/>
    <cellStyle name="Heading 1 353" xfId="6968"/>
    <cellStyle name="Heading 1 354" xfId="6969"/>
    <cellStyle name="Heading 1 355" xfId="6970"/>
    <cellStyle name="Heading 1 356" xfId="6971"/>
    <cellStyle name="Heading 1 357" xfId="6972"/>
    <cellStyle name="Heading 1 358" xfId="6973"/>
    <cellStyle name="Heading 1 359" xfId="6974"/>
    <cellStyle name="Heading 1 36" xfId="6975"/>
    <cellStyle name="Heading 1 360" xfId="6976"/>
    <cellStyle name="Heading 1 361" xfId="6977"/>
    <cellStyle name="Heading 1 362" xfId="6978"/>
    <cellStyle name="Heading 1 363" xfId="6979"/>
    <cellStyle name="Heading 1 364" xfId="6980"/>
    <cellStyle name="Heading 1 365" xfId="6981"/>
    <cellStyle name="Heading 1 366" xfId="6982"/>
    <cellStyle name="Heading 1 367" xfId="6983"/>
    <cellStyle name="Heading 1 368" xfId="6984"/>
    <cellStyle name="Heading 1 369" xfId="6985"/>
    <cellStyle name="Heading 1 37" xfId="6986"/>
    <cellStyle name="Heading 1 370" xfId="6987"/>
    <cellStyle name="Heading 1 371" xfId="6988"/>
    <cellStyle name="Heading 1 372" xfId="6989"/>
    <cellStyle name="Heading 1 373" xfId="6990"/>
    <cellStyle name="Heading 1 374" xfId="6991"/>
    <cellStyle name="Heading 1 375" xfId="6992"/>
    <cellStyle name="Heading 1 376" xfId="6993"/>
    <cellStyle name="Heading 1 377" xfId="6994"/>
    <cellStyle name="Heading 1 378" xfId="6995"/>
    <cellStyle name="Heading 1 379" xfId="6996"/>
    <cellStyle name="Heading 1 38" xfId="6997"/>
    <cellStyle name="Heading 1 380" xfId="6998"/>
    <cellStyle name="Heading 1 381" xfId="6999"/>
    <cellStyle name="Heading 1 382" xfId="7000"/>
    <cellStyle name="Heading 1 383" xfId="7001"/>
    <cellStyle name="Heading 1 384" xfId="7002"/>
    <cellStyle name="Heading 1 385" xfId="7003"/>
    <cellStyle name="Heading 1 386" xfId="7004"/>
    <cellStyle name="Heading 1 387" xfId="7005"/>
    <cellStyle name="Heading 1 388" xfId="7006"/>
    <cellStyle name="Heading 1 389" xfId="7007"/>
    <cellStyle name="Heading 1 39" xfId="7008"/>
    <cellStyle name="Heading 1 390" xfId="7009"/>
    <cellStyle name="Heading 1 391" xfId="7010"/>
    <cellStyle name="Heading 1 392" xfId="7011"/>
    <cellStyle name="Heading 1 393" xfId="7012"/>
    <cellStyle name="Heading 1 394" xfId="7013"/>
    <cellStyle name="Heading 1 395" xfId="7014"/>
    <cellStyle name="Heading 1 396" xfId="7015"/>
    <cellStyle name="Heading 1 397" xfId="7016"/>
    <cellStyle name="Heading 1 398" xfId="7017"/>
    <cellStyle name="Heading 1 399" xfId="7018"/>
    <cellStyle name="Heading 1 4" xfId="401"/>
    <cellStyle name="Heading 1 40" xfId="7019"/>
    <cellStyle name="Heading 1 400" xfId="7020"/>
    <cellStyle name="Heading 1 401" xfId="7021"/>
    <cellStyle name="Heading 1 402" xfId="7022"/>
    <cellStyle name="Heading 1 403" xfId="7023"/>
    <cellStyle name="Heading 1 404" xfId="7024"/>
    <cellStyle name="Heading 1 405" xfId="7025"/>
    <cellStyle name="Heading 1 406" xfId="7026"/>
    <cellStyle name="Heading 1 407" xfId="7027"/>
    <cellStyle name="Heading 1 408" xfId="7028"/>
    <cellStyle name="Heading 1 409" xfId="7029"/>
    <cellStyle name="Heading 1 41" xfId="7030"/>
    <cellStyle name="Heading 1 410" xfId="7031"/>
    <cellStyle name="Heading 1 411" xfId="7032"/>
    <cellStyle name="Heading 1 412" xfId="7033"/>
    <cellStyle name="Heading 1 413" xfId="7034"/>
    <cellStyle name="Heading 1 414" xfId="7035"/>
    <cellStyle name="Heading 1 415" xfId="7036"/>
    <cellStyle name="Heading 1 416" xfId="7037"/>
    <cellStyle name="Heading 1 417" xfId="7038"/>
    <cellStyle name="Heading 1 418" xfId="7039"/>
    <cellStyle name="Heading 1 419" xfId="7040"/>
    <cellStyle name="Heading 1 42" xfId="7041"/>
    <cellStyle name="Heading 1 420" xfId="7042"/>
    <cellStyle name="Heading 1 421" xfId="7043"/>
    <cellStyle name="Heading 1 422" xfId="7044"/>
    <cellStyle name="Heading 1 423" xfId="7045"/>
    <cellStyle name="Heading 1 424" xfId="7046"/>
    <cellStyle name="Heading 1 425" xfId="7047"/>
    <cellStyle name="Heading 1 426" xfId="7048"/>
    <cellStyle name="Heading 1 427" xfId="7049"/>
    <cellStyle name="Heading 1 428" xfId="7050"/>
    <cellStyle name="Heading 1 429" xfId="7051"/>
    <cellStyle name="Heading 1 43" xfId="7052"/>
    <cellStyle name="Heading 1 430" xfId="7053"/>
    <cellStyle name="Heading 1 431" xfId="7054"/>
    <cellStyle name="Heading 1 432" xfId="7055"/>
    <cellStyle name="Heading 1 433" xfId="7056"/>
    <cellStyle name="Heading 1 434" xfId="7057"/>
    <cellStyle name="Heading 1 435" xfId="7058"/>
    <cellStyle name="Heading 1 436" xfId="7059"/>
    <cellStyle name="Heading 1 437" xfId="7060"/>
    <cellStyle name="Heading 1 438" xfId="7061"/>
    <cellStyle name="Heading 1 439" xfId="7062"/>
    <cellStyle name="Heading 1 44" xfId="7063"/>
    <cellStyle name="Heading 1 440" xfId="7064"/>
    <cellStyle name="Heading 1 441" xfId="7065"/>
    <cellStyle name="Heading 1 442" xfId="7066"/>
    <cellStyle name="Heading 1 443" xfId="7067"/>
    <cellStyle name="Heading 1 444" xfId="7068"/>
    <cellStyle name="Heading 1 445" xfId="7069"/>
    <cellStyle name="Heading 1 446" xfId="7070"/>
    <cellStyle name="Heading 1 447" xfId="7071"/>
    <cellStyle name="Heading 1 448" xfId="7072"/>
    <cellStyle name="Heading 1 449" xfId="7073"/>
    <cellStyle name="Heading 1 45" xfId="7074"/>
    <cellStyle name="Heading 1 450" xfId="7075"/>
    <cellStyle name="Heading 1 451" xfId="7076"/>
    <cellStyle name="Heading 1 452" xfId="7077"/>
    <cellStyle name="Heading 1 453" xfId="7078"/>
    <cellStyle name="Heading 1 454" xfId="7079"/>
    <cellStyle name="Heading 1 455" xfId="7080"/>
    <cellStyle name="Heading 1 456" xfId="7081"/>
    <cellStyle name="Heading 1 457" xfId="7082"/>
    <cellStyle name="Heading 1 458" xfId="7083"/>
    <cellStyle name="Heading 1 459" xfId="7084"/>
    <cellStyle name="Heading 1 46" xfId="7085"/>
    <cellStyle name="Heading 1 460" xfId="7086"/>
    <cellStyle name="Heading 1 461" xfId="7087"/>
    <cellStyle name="Heading 1 462" xfId="7088"/>
    <cellStyle name="Heading 1 463" xfId="7089"/>
    <cellStyle name="Heading 1 464" xfId="7090"/>
    <cellStyle name="Heading 1 465" xfId="7091"/>
    <cellStyle name="Heading 1 466" xfId="7092"/>
    <cellStyle name="Heading 1 467" xfId="7093"/>
    <cellStyle name="Heading 1 468" xfId="7094"/>
    <cellStyle name="Heading 1 469" xfId="7095"/>
    <cellStyle name="Heading 1 47" xfId="7096"/>
    <cellStyle name="Heading 1 470" xfId="7097"/>
    <cellStyle name="Heading 1 471" xfId="7098"/>
    <cellStyle name="Heading 1 472" xfId="7099"/>
    <cellStyle name="Heading 1 473" xfId="7100"/>
    <cellStyle name="Heading 1 474" xfId="7101"/>
    <cellStyle name="Heading 1 475" xfId="7102"/>
    <cellStyle name="Heading 1 476" xfId="7103"/>
    <cellStyle name="Heading 1 477" xfId="7104"/>
    <cellStyle name="Heading 1 478" xfId="7105"/>
    <cellStyle name="Heading 1 479" xfId="7106"/>
    <cellStyle name="Heading 1 48" xfId="7107"/>
    <cellStyle name="Heading 1 480" xfId="7108"/>
    <cellStyle name="Heading 1 481" xfId="7109"/>
    <cellStyle name="Heading 1 482" xfId="7110"/>
    <cellStyle name="Heading 1 483" xfId="7111"/>
    <cellStyle name="Heading 1 484" xfId="7112"/>
    <cellStyle name="Heading 1 485" xfId="7113"/>
    <cellStyle name="Heading 1 486" xfId="7114"/>
    <cellStyle name="Heading 1 487" xfId="7115"/>
    <cellStyle name="Heading 1 488" xfId="7116"/>
    <cellStyle name="Heading 1 489" xfId="7117"/>
    <cellStyle name="Heading 1 49" xfId="7118"/>
    <cellStyle name="Heading 1 490" xfId="7119"/>
    <cellStyle name="Heading 1 491" xfId="7120"/>
    <cellStyle name="Heading 1 492" xfId="7121"/>
    <cellStyle name="Heading 1 493" xfId="7122"/>
    <cellStyle name="Heading 1 494" xfId="7123"/>
    <cellStyle name="Heading 1 495" xfId="7124"/>
    <cellStyle name="Heading 1 496" xfId="7125"/>
    <cellStyle name="Heading 1 497" xfId="7126"/>
    <cellStyle name="Heading 1 498" xfId="7127"/>
    <cellStyle name="Heading 1 499" xfId="7128"/>
    <cellStyle name="Heading 1 5" xfId="402"/>
    <cellStyle name="Heading 1 50" xfId="7129"/>
    <cellStyle name="Heading 1 500" xfId="7130"/>
    <cellStyle name="Heading 1 501" xfId="7131"/>
    <cellStyle name="Heading 1 502" xfId="7132"/>
    <cellStyle name="Heading 1 503" xfId="7133"/>
    <cellStyle name="Heading 1 504" xfId="7134"/>
    <cellStyle name="Heading 1 505" xfId="7135"/>
    <cellStyle name="Heading 1 506" xfId="7136"/>
    <cellStyle name="Heading 1 507" xfId="7137"/>
    <cellStyle name="Heading 1 508" xfId="7138"/>
    <cellStyle name="Heading 1 509" xfId="7139"/>
    <cellStyle name="Heading 1 51" xfId="7140"/>
    <cellStyle name="Heading 1 510" xfId="7141"/>
    <cellStyle name="Heading 1 511" xfId="7142"/>
    <cellStyle name="Heading 1 512" xfId="7143"/>
    <cellStyle name="Heading 1 513" xfId="7144"/>
    <cellStyle name="Heading 1 514" xfId="7145"/>
    <cellStyle name="Heading 1 515" xfId="7146"/>
    <cellStyle name="Heading 1 516" xfId="7147"/>
    <cellStyle name="Heading 1 517" xfId="7148"/>
    <cellStyle name="Heading 1 518" xfId="7149"/>
    <cellStyle name="Heading 1 519" xfId="7150"/>
    <cellStyle name="Heading 1 52" xfId="7151"/>
    <cellStyle name="Heading 1 520" xfId="7152"/>
    <cellStyle name="Heading 1 521" xfId="7153"/>
    <cellStyle name="Heading 1 522" xfId="7154"/>
    <cellStyle name="Heading 1 523" xfId="7155"/>
    <cellStyle name="Heading 1 524" xfId="7156"/>
    <cellStyle name="Heading 1 525" xfId="7157"/>
    <cellStyle name="Heading 1 526" xfId="7158"/>
    <cellStyle name="Heading 1 527" xfId="7159"/>
    <cellStyle name="Heading 1 528" xfId="7160"/>
    <cellStyle name="Heading 1 529" xfId="7161"/>
    <cellStyle name="Heading 1 53" xfId="7162"/>
    <cellStyle name="Heading 1 530" xfId="7163"/>
    <cellStyle name="Heading 1 531" xfId="7164"/>
    <cellStyle name="Heading 1 532" xfId="7165"/>
    <cellStyle name="Heading 1 533" xfId="7166"/>
    <cellStyle name="Heading 1 534" xfId="7167"/>
    <cellStyle name="Heading 1 535" xfId="7168"/>
    <cellStyle name="Heading 1 536" xfId="7169"/>
    <cellStyle name="Heading 1 537" xfId="7170"/>
    <cellStyle name="Heading 1 538" xfId="7171"/>
    <cellStyle name="Heading 1 539" xfId="7172"/>
    <cellStyle name="Heading 1 54" xfId="7173"/>
    <cellStyle name="Heading 1 540" xfId="7174"/>
    <cellStyle name="Heading 1 541" xfId="7175"/>
    <cellStyle name="Heading 1 542" xfId="7176"/>
    <cellStyle name="Heading 1 543" xfId="7177"/>
    <cellStyle name="Heading 1 544" xfId="7178"/>
    <cellStyle name="Heading 1 545" xfId="7179"/>
    <cellStyle name="Heading 1 546" xfId="7180"/>
    <cellStyle name="Heading 1 547" xfId="7181"/>
    <cellStyle name="Heading 1 548" xfId="7182"/>
    <cellStyle name="Heading 1 549" xfId="7183"/>
    <cellStyle name="Heading 1 55" xfId="7184"/>
    <cellStyle name="Heading 1 550" xfId="7185"/>
    <cellStyle name="Heading 1 551" xfId="7186"/>
    <cellStyle name="Heading 1 552" xfId="7187"/>
    <cellStyle name="Heading 1 553" xfId="7188"/>
    <cellStyle name="Heading 1 554" xfId="7189"/>
    <cellStyle name="Heading 1 555" xfId="7190"/>
    <cellStyle name="Heading 1 556" xfId="7191"/>
    <cellStyle name="Heading 1 557" xfId="7192"/>
    <cellStyle name="Heading 1 558" xfId="7193"/>
    <cellStyle name="Heading 1 559" xfId="7194"/>
    <cellStyle name="Heading 1 56" xfId="7195"/>
    <cellStyle name="Heading 1 560" xfId="7196"/>
    <cellStyle name="Heading 1 561" xfId="7197"/>
    <cellStyle name="Heading 1 562" xfId="7198"/>
    <cellStyle name="Heading 1 563" xfId="7199"/>
    <cellStyle name="Heading 1 564" xfId="7200"/>
    <cellStyle name="Heading 1 565" xfId="7201"/>
    <cellStyle name="Heading 1 566" xfId="7202"/>
    <cellStyle name="Heading 1 567" xfId="7203"/>
    <cellStyle name="Heading 1 568" xfId="7204"/>
    <cellStyle name="Heading 1 569" xfId="7205"/>
    <cellStyle name="Heading 1 57" xfId="7206"/>
    <cellStyle name="Heading 1 570" xfId="7207"/>
    <cellStyle name="Heading 1 571" xfId="7208"/>
    <cellStyle name="Heading 1 572" xfId="7209"/>
    <cellStyle name="Heading 1 573" xfId="7210"/>
    <cellStyle name="Heading 1 574" xfId="7211"/>
    <cellStyle name="Heading 1 575" xfId="7212"/>
    <cellStyle name="Heading 1 576" xfId="7213"/>
    <cellStyle name="Heading 1 577" xfId="7214"/>
    <cellStyle name="Heading 1 578" xfId="7215"/>
    <cellStyle name="Heading 1 579" xfId="7216"/>
    <cellStyle name="Heading 1 58" xfId="7217"/>
    <cellStyle name="Heading 1 580" xfId="7218"/>
    <cellStyle name="Heading 1 581" xfId="7219"/>
    <cellStyle name="Heading 1 582" xfId="7220"/>
    <cellStyle name="Heading 1 583" xfId="7221"/>
    <cellStyle name="Heading 1 584" xfId="7222"/>
    <cellStyle name="Heading 1 585" xfId="7223"/>
    <cellStyle name="Heading 1 586" xfId="7224"/>
    <cellStyle name="Heading 1 587" xfId="7225"/>
    <cellStyle name="Heading 1 588" xfId="7226"/>
    <cellStyle name="Heading 1 589" xfId="7227"/>
    <cellStyle name="Heading 1 59" xfId="7228"/>
    <cellStyle name="Heading 1 590" xfId="7229"/>
    <cellStyle name="Heading 1 591" xfId="7230"/>
    <cellStyle name="Heading 1 592" xfId="7231"/>
    <cellStyle name="Heading 1 593" xfId="7232"/>
    <cellStyle name="Heading 1 594" xfId="7233"/>
    <cellStyle name="Heading 1 595" xfId="7234"/>
    <cellStyle name="Heading 1 596" xfId="7235"/>
    <cellStyle name="Heading 1 597" xfId="7236"/>
    <cellStyle name="Heading 1 598" xfId="7237"/>
    <cellStyle name="Heading 1 599" xfId="7238"/>
    <cellStyle name="Heading 1 6" xfId="7239"/>
    <cellStyle name="Heading 1 60" xfId="7240"/>
    <cellStyle name="Heading 1 600" xfId="7241"/>
    <cellStyle name="Heading 1 601" xfId="7242"/>
    <cellStyle name="Heading 1 602" xfId="7243"/>
    <cellStyle name="Heading 1 603" xfId="7244"/>
    <cellStyle name="Heading 1 604" xfId="7245"/>
    <cellStyle name="Heading 1 605" xfId="7246"/>
    <cellStyle name="Heading 1 606" xfId="7247"/>
    <cellStyle name="Heading 1 607" xfId="7248"/>
    <cellStyle name="Heading 1 608" xfId="7249"/>
    <cellStyle name="Heading 1 609" xfId="7250"/>
    <cellStyle name="Heading 1 61" xfId="7251"/>
    <cellStyle name="Heading 1 610" xfId="7252"/>
    <cellStyle name="Heading 1 611" xfId="7253"/>
    <cellStyle name="Heading 1 612" xfId="7254"/>
    <cellStyle name="Heading 1 613" xfId="7255"/>
    <cellStyle name="Heading 1 614" xfId="7256"/>
    <cellStyle name="Heading 1 615" xfId="7257"/>
    <cellStyle name="Heading 1 616" xfId="7258"/>
    <cellStyle name="Heading 1 617" xfId="7259"/>
    <cellStyle name="Heading 1 618" xfId="7260"/>
    <cellStyle name="Heading 1 619" xfId="7261"/>
    <cellStyle name="Heading 1 62" xfId="7262"/>
    <cellStyle name="Heading 1 620" xfId="7263"/>
    <cellStyle name="Heading 1 621" xfId="7264"/>
    <cellStyle name="Heading 1 622" xfId="7265"/>
    <cellStyle name="Heading 1 623" xfId="7266"/>
    <cellStyle name="Heading 1 624" xfId="7267"/>
    <cellStyle name="Heading 1 625" xfId="7268"/>
    <cellStyle name="Heading 1 626" xfId="7269"/>
    <cellStyle name="Heading 1 627" xfId="7270"/>
    <cellStyle name="Heading 1 628" xfId="7271"/>
    <cellStyle name="Heading 1 629" xfId="7272"/>
    <cellStyle name="Heading 1 63" xfId="7273"/>
    <cellStyle name="Heading 1 630" xfId="7274"/>
    <cellStyle name="Heading 1 631" xfId="7275"/>
    <cellStyle name="Heading 1 632" xfId="7276"/>
    <cellStyle name="Heading 1 633" xfId="7277"/>
    <cellStyle name="Heading 1 634" xfId="7278"/>
    <cellStyle name="Heading 1 635" xfId="7279"/>
    <cellStyle name="Heading 1 636" xfId="7280"/>
    <cellStyle name="Heading 1 637" xfId="7281"/>
    <cellStyle name="Heading 1 638" xfId="7282"/>
    <cellStyle name="Heading 1 639" xfId="7283"/>
    <cellStyle name="Heading 1 64" xfId="7284"/>
    <cellStyle name="Heading 1 640" xfId="7285"/>
    <cellStyle name="Heading 1 641" xfId="7286"/>
    <cellStyle name="Heading 1 642" xfId="7287"/>
    <cellStyle name="Heading 1 643" xfId="7288"/>
    <cellStyle name="Heading 1 644" xfId="7289"/>
    <cellStyle name="Heading 1 645" xfId="7290"/>
    <cellStyle name="Heading 1 646" xfId="7291"/>
    <cellStyle name="Heading 1 647" xfId="7292"/>
    <cellStyle name="Heading 1 648" xfId="7293"/>
    <cellStyle name="Heading 1 649" xfId="7294"/>
    <cellStyle name="Heading 1 65" xfId="7295"/>
    <cellStyle name="Heading 1 650" xfId="7296"/>
    <cellStyle name="Heading 1 651" xfId="7297"/>
    <cellStyle name="Heading 1 652" xfId="7298"/>
    <cellStyle name="Heading 1 653" xfId="7299"/>
    <cellStyle name="Heading 1 654" xfId="7300"/>
    <cellStyle name="Heading 1 655" xfId="7301"/>
    <cellStyle name="Heading 1 656" xfId="7302"/>
    <cellStyle name="Heading 1 657" xfId="7303"/>
    <cellStyle name="Heading 1 658" xfId="7304"/>
    <cellStyle name="Heading 1 659" xfId="7305"/>
    <cellStyle name="Heading 1 66" xfId="7306"/>
    <cellStyle name="Heading 1 660" xfId="7307"/>
    <cellStyle name="Heading 1 661" xfId="7308"/>
    <cellStyle name="Heading 1 662" xfId="7309"/>
    <cellStyle name="Heading 1 663" xfId="7310"/>
    <cellStyle name="Heading 1 664" xfId="7311"/>
    <cellStyle name="Heading 1 665" xfId="7312"/>
    <cellStyle name="Heading 1 666" xfId="7313"/>
    <cellStyle name="Heading 1 667" xfId="7314"/>
    <cellStyle name="Heading 1 668" xfId="7315"/>
    <cellStyle name="Heading 1 669" xfId="7316"/>
    <cellStyle name="Heading 1 67" xfId="7317"/>
    <cellStyle name="Heading 1 670" xfId="7318"/>
    <cellStyle name="Heading 1 671" xfId="7319"/>
    <cellStyle name="Heading 1 672" xfId="7320"/>
    <cellStyle name="Heading 1 673" xfId="7321"/>
    <cellStyle name="Heading 1 674" xfId="7322"/>
    <cellStyle name="Heading 1 675" xfId="7323"/>
    <cellStyle name="Heading 1 676" xfId="7324"/>
    <cellStyle name="Heading 1 677" xfId="7325"/>
    <cellStyle name="Heading 1 678" xfId="7326"/>
    <cellStyle name="Heading 1 679" xfId="7327"/>
    <cellStyle name="Heading 1 68" xfId="7328"/>
    <cellStyle name="Heading 1 680" xfId="7329"/>
    <cellStyle name="Heading 1 681" xfId="7330"/>
    <cellStyle name="Heading 1 682" xfId="7331"/>
    <cellStyle name="Heading 1 683" xfId="7332"/>
    <cellStyle name="Heading 1 684" xfId="7333"/>
    <cellStyle name="Heading 1 685" xfId="7334"/>
    <cellStyle name="Heading 1 686" xfId="7335"/>
    <cellStyle name="Heading 1 687" xfId="7336"/>
    <cellStyle name="Heading 1 688" xfId="7337"/>
    <cellStyle name="Heading 1 689" xfId="7338"/>
    <cellStyle name="Heading 1 69" xfId="7339"/>
    <cellStyle name="Heading 1 690" xfId="7340"/>
    <cellStyle name="Heading 1 691" xfId="7341"/>
    <cellStyle name="Heading 1 692" xfId="7342"/>
    <cellStyle name="Heading 1 693" xfId="7343"/>
    <cellStyle name="Heading 1 694" xfId="7344"/>
    <cellStyle name="Heading 1 695" xfId="7345"/>
    <cellStyle name="Heading 1 696" xfId="7346"/>
    <cellStyle name="Heading 1 697" xfId="7347"/>
    <cellStyle name="Heading 1 698" xfId="7348"/>
    <cellStyle name="Heading 1 699" xfId="7349"/>
    <cellStyle name="Heading 1 7" xfId="7350"/>
    <cellStyle name="Heading 1 70" xfId="7351"/>
    <cellStyle name="Heading 1 700" xfId="7352"/>
    <cellStyle name="Heading 1 701" xfId="7353"/>
    <cellStyle name="Heading 1 702" xfId="7354"/>
    <cellStyle name="Heading 1 703" xfId="7355"/>
    <cellStyle name="Heading 1 704" xfId="7356"/>
    <cellStyle name="Heading 1 705" xfId="7357"/>
    <cellStyle name="Heading 1 706" xfId="7358"/>
    <cellStyle name="Heading 1 707" xfId="7359"/>
    <cellStyle name="Heading 1 708" xfId="7360"/>
    <cellStyle name="Heading 1 709" xfId="7361"/>
    <cellStyle name="Heading 1 71" xfId="7362"/>
    <cellStyle name="Heading 1 710" xfId="7363"/>
    <cellStyle name="Heading 1 711" xfId="7364"/>
    <cellStyle name="Heading 1 712" xfId="7365"/>
    <cellStyle name="Heading 1 713" xfId="7366"/>
    <cellStyle name="Heading 1 714" xfId="7367"/>
    <cellStyle name="Heading 1 715" xfId="7368"/>
    <cellStyle name="Heading 1 716" xfId="7369"/>
    <cellStyle name="Heading 1 717" xfId="7370"/>
    <cellStyle name="Heading 1 718" xfId="7371"/>
    <cellStyle name="Heading 1 719" xfId="7372"/>
    <cellStyle name="Heading 1 72" xfId="7373"/>
    <cellStyle name="Heading 1 720" xfId="7374"/>
    <cellStyle name="Heading 1 721" xfId="7375"/>
    <cellStyle name="Heading 1 722" xfId="7376"/>
    <cellStyle name="Heading 1 723" xfId="7377"/>
    <cellStyle name="Heading 1 724" xfId="7378"/>
    <cellStyle name="Heading 1 725" xfId="7379"/>
    <cellStyle name="Heading 1 726" xfId="7380"/>
    <cellStyle name="Heading 1 727" xfId="7381"/>
    <cellStyle name="Heading 1 728" xfId="7382"/>
    <cellStyle name="Heading 1 729" xfId="7383"/>
    <cellStyle name="Heading 1 73" xfId="7384"/>
    <cellStyle name="Heading 1 730" xfId="7385"/>
    <cellStyle name="Heading 1 731" xfId="7386"/>
    <cellStyle name="Heading 1 732" xfId="7387"/>
    <cellStyle name="Heading 1 733" xfId="7388"/>
    <cellStyle name="Heading 1 734" xfId="7389"/>
    <cellStyle name="Heading 1 735" xfId="7390"/>
    <cellStyle name="Heading 1 736" xfId="7391"/>
    <cellStyle name="Heading 1 737" xfId="7392"/>
    <cellStyle name="Heading 1 738" xfId="7393"/>
    <cellStyle name="Heading 1 739" xfId="7394"/>
    <cellStyle name="Heading 1 74" xfId="7395"/>
    <cellStyle name="Heading 1 740" xfId="7396"/>
    <cellStyle name="Heading 1 741" xfId="7397"/>
    <cellStyle name="Heading 1 742" xfId="7398"/>
    <cellStyle name="Heading 1 743" xfId="7399"/>
    <cellStyle name="Heading 1 744" xfId="7400"/>
    <cellStyle name="Heading 1 745" xfId="7401"/>
    <cellStyle name="Heading 1 746" xfId="7402"/>
    <cellStyle name="Heading 1 747" xfId="7403"/>
    <cellStyle name="Heading 1 748" xfId="7404"/>
    <cellStyle name="Heading 1 749" xfId="7405"/>
    <cellStyle name="Heading 1 75" xfId="7406"/>
    <cellStyle name="Heading 1 750" xfId="7407"/>
    <cellStyle name="Heading 1 751" xfId="7408"/>
    <cellStyle name="Heading 1 752" xfId="7409"/>
    <cellStyle name="Heading 1 753" xfId="7410"/>
    <cellStyle name="Heading 1 754" xfId="7411"/>
    <cellStyle name="Heading 1 755" xfId="7412"/>
    <cellStyle name="Heading 1 756" xfId="7413"/>
    <cellStyle name="Heading 1 757" xfId="7414"/>
    <cellStyle name="Heading 1 758" xfId="7415"/>
    <cellStyle name="Heading 1 759" xfId="7416"/>
    <cellStyle name="Heading 1 76" xfId="7417"/>
    <cellStyle name="Heading 1 760" xfId="7418"/>
    <cellStyle name="Heading 1 761" xfId="7419"/>
    <cellStyle name="Heading 1 762" xfId="7420"/>
    <cellStyle name="Heading 1 763" xfId="7421"/>
    <cellStyle name="Heading 1 764" xfId="7422"/>
    <cellStyle name="Heading 1 765" xfId="7423"/>
    <cellStyle name="Heading 1 766" xfId="7424"/>
    <cellStyle name="Heading 1 767" xfId="7425"/>
    <cellStyle name="Heading 1 768" xfId="7426"/>
    <cellStyle name="Heading 1 769" xfId="7427"/>
    <cellStyle name="Heading 1 77" xfId="7428"/>
    <cellStyle name="Heading 1 770" xfId="7429"/>
    <cellStyle name="Heading 1 771" xfId="7430"/>
    <cellStyle name="Heading 1 772" xfId="7431"/>
    <cellStyle name="Heading 1 773" xfId="7432"/>
    <cellStyle name="Heading 1 774" xfId="7433"/>
    <cellStyle name="Heading 1 775" xfId="7434"/>
    <cellStyle name="Heading 1 776" xfId="7435"/>
    <cellStyle name="Heading 1 777" xfId="7436"/>
    <cellStyle name="Heading 1 778" xfId="7437"/>
    <cellStyle name="Heading 1 779" xfId="7438"/>
    <cellStyle name="Heading 1 78" xfId="7439"/>
    <cellStyle name="Heading 1 780" xfId="7440"/>
    <cellStyle name="Heading 1 781" xfId="7441"/>
    <cellStyle name="Heading 1 782" xfId="7442"/>
    <cellStyle name="Heading 1 783" xfId="7443"/>
    <cellStyle name="Heading 1 784" xfId="7444"/>
    <cellStyle name="Heading 1 785" xfId="7445"/>
    <cellStyle name="Heading 1 786" xfId="7446"/>
    <cellStyle name="Heading 1 787" xfId="7447"/>
    <cellStyle name="Heading 1 788" xfId="7448"/>
    <cellStyle name="Heading 1 789" xfId="7449"/>
    <cellStyle name="Heading 1 79" xfId="7450"/>
    <cellStyle name="Heading 1 790" xfId="7451"/>
    <cellStyle name="Heading 1 791" xfId="7452"/>
    <cellStyle name="Heading 1 792" xfId="7453"/>
    <cellStyle name="Heading 1 793" xfId="7454"/>
    <cellStyle name="Heading 1 794" xfId="7455"/>
    <cellStyle name="Heading 1 795" xfId="7456"/>
    <cellStyle name="Heading 1 796" xfId="7457"/>
    <cellStyle name="Heading 1 797" xfId="7458"/>
    <cellStyle name="Heading 1 798" xfId="7459"/>
    <cellStyle name="Heading 1 799" xfId="7460"/>
    <cellStyle name="Heading 1 8" xfId="7461"/>
    <cellStyle name="Heading 1 80" xfId="7462"/>
    <cellStyle name="Heading 1 800" xfId="7463"/>
    <cellStyle name="Heading 1 801" xfId="7464"/>
    <cellStyle name="Heading 1 802" xfId="7465"/>
    <cellStyle name="Heading 1 803" xfId="7466"/>
    <cellStyle name="Heading 1 804" xfId="7467"/>
    <cellStyle name="Heading 1 805" xfId="7468"/>
    <cellStyle name="Heading 1 806" xfId="7469"/>
    <cellStyle name="Heading 1 807" xfId="7470"/>
    <cellStyle name="Heading 1 808" xfId="7471"/>
    <cellStyle name="Heading 1 809" xfId="7472"/>
    <cellStyle name="Heading 1 81" xfId="7473"/>
    <cellStyle name="Heading 1 810" xfId="7474"/>
    <cellStyle name="Heading 1 811" xfId="7475"/>
    <cellStyle name="Heading 1 812" xfId="7476"/>
    <cellStyle name="Heading 1 813" xfId="7477"/>
    <cellStyle name="Heading 1 814" xfId="7478"/>
    <cellStyle name="Heading 1 815" xfId="7479"/>
    <cellStyle name="Heading 1 816" xfId="7480"/>
    <cellStyle name="Heading 1 817" xfId="7481"/>
    <cellStyle name="Heading 1 818" xfId="7482"/>
    <cellStyle name="Heading 1 819" xfId="7483"/>
    <cellStyle name="Heading 1 82" xfId="7484"/>
    <cellStyle name="Heading 1 820" xfId="7485"/>
    <cellStyle name="Heading 1 821" xfId="7486"/>
    <cellStyle name="Heading 1 822" xfId="7487"/>
    <cellStyle name="Heading 1 823" xfId="7488"/>
    <cellStyle name="Heading 1 824" xfId="7489"/>
    <cellStyle name="Heading 1 825" xfId="7490"/>
    <cellStyle name="Heading 1 826" xfId="7491"/>
    <cellStyle name="Heading 1 827" xfId="7492"/>
    <cellStyle name="Heading 1 828" xfId="7493"/>
    <cellStyle name="Heading 1 829" xfId="7494"/>
    <cellStyle name="Heading 1 83" xfId="7495"/>
    <cellStyle name="Heading 1 830" xfId="7496"/>
    <cellStyle name="Heading 1 831" xfId="7497"/>
    <cellStyle name="Heading 1 832" xfId="7498"/>
    <cellStyle name="Heading 1 833" xfId="7499"/>
    <cellStyle name="Heading 1 834" xfId="7500"/>
    <cellStyle name="Heading 1 835" xfId="7501"/>
    <cellStyle name="Heading 1 836" xfId="7502"/>
    <cellStyle name="Heading 1 837" xfId="7503"/>
    <cellStyle name="Heading 1 838" xfId="7504"/>
    <cellStyle name="Heading 1 839" xfId="7505"/>
    <cellStyle name="Heading 1 84" xfId="7506"/>
    <cellStyle name="Heading 1 840" xfId="7507"/>
    <cellStyle name="Heading 1 841" xfId="7508"/>
    <cellStyle name="Heading 1 842" xfId="7509"/>
    <cellStyle name="Heading 1 843" xfId="7510"/>
    <cellStyle name="Heading 1 844" xfId="7511"/>
    <cellStyle name="Heading 1 845" xfId="7512"/>
    <cellStyle name="Heading 1 846" xfId="7513"/>
    <cellStyle name="Heading 1 847" xfId="7514"/>
    <cellStyle name="Heading 1 848" xfId="7515"/>
    <cellStyle name="Heading 1 849" xfId="7516"/>
    <cellStyle name="Heading 1 85" xfId="7517"/>
    <cellStyle name="Heading 1 850" xfId="7518"/>
    <cellStyle name="Heading 1 851" xfId="7519"/>
    <cellStyle name="Heading 1 852" xfId="7520"/>
    <cellStyle name="Heading 1 853" xfId="7521"/>
    <cellStyle name="Heading 1 854" xfId="7522"/>
    <cellStyle name="Heading 1 855" xfId="7523"/>
    <cellStyle name="Heading 1 856" xfId="7524"/>
    <cellStyle name="Heading 1 857" xfId="7525"/>
    <cellStyle name="Heading 1 858" xfId="7526"/>
    <cellStyle name="Heading 1 859" xfId="7527"/>
    <cellStyle name="Heading 1 86" xfId="7528"/>
    <cellStyle name="Heading 1 860" xfId="7529"/>
    <cellStyle name="Heading 1 861" xfId="7530"/>
    <cellStyle name="Heading 1 862" xfId="7531"/>
    <cellStyle name="Heading 1 863" xfId="7532"/>
    <cellStyle name="Heading 1 864" xfId="7533"/>
    <cellStyle name="Heading 1 865" xfId="7534"/>
    <cellStyle name="Heading 1 866" xfId="7535"/>
    <cellStyle name="Heading 1 867" xfId="7536"/>
    <cellStyle name="Heading 1 868" xfId="7537"/>
    <cellStyle name="Heading 1 869" xfId="7538"/>
    <cellStyle name="Heading 1 87" xfId="7539"/>
    <cellStyle name="Heading 1 870" xfId="7540"/>
    <cellStyle name="Heading 1 871" xfId="7541"/>
    <cellStyle name="Heading 1 872" xfId="7542"/>
    <cellStyle name="Heading 1 873" xfId="7543"/>
    <cellStyle name="Heading 1 874" xfId="7544"/>
    <cellStyle name="Heading 1 875" xfId="7545"/>
    <cellStyle name="Heading 1 876" xfId="7546"/>
    <cellStyle name="Heading 1 877" xfId="7547"/>
    <cellStyle name="Heading 1 878" xfId="7548"/>
    <cellStyle name="Heading 1 879" xfId="7549"/>
    <cellStyle name="Heading 1 88" xfId="7550"/>
    <cellStyle name="Heading 1 880" xfId="7551"/>
    <cellStyle name="Heading 1 881" xfId="7552"/>
    <cellStyle name="Heading 1 882" xfId="7553"/>
    <cellStyle name="Heading 1 883" xfId="7554"/>
    <cellStyle name="Heading 1 884" xfId="7555"/>
    <cellStyle name="Heading 1 885" xfId="7556"/>
    <cellStyle name="Heading 1 886" xfId="7557"/>
    <cellStyle name="Heading 1 887" xfId="7558"/>
    <cellStyle name="Heading 1 888" xfId="7559"/>
    <cellStyle name="Heading 1 889" xfId="7560"/>
    <cellStyle name="Heading 1 89" xfId="7561"/>
    <cellStyle name="Heading 1 890" xfId="7562"/>
    <cellStyle name="Heading 1 891" xfId="7563"/>
    <cellStyle name="Heading 1 892" xfId="7564"/>
    <cellStyle name="Heading 1 893" xfId="7565"/>
    <cellStyle name="Heading 1 894" xfId="7566"/>
    <cellStyle name="Heading 1 895" xfId="7567"/>
    <cellStyle name="Heading 1 896" xfId="7568"/>
    <cellStyle name="Heading 1 897" xfId="7569"/>
    <cellStyle name="Heading 1 898" xfId="7570"/>
    <cellStyle name="Heading 1 899" xfId="7571"/>
    <cellStyle name="Heading 1 9" xfId="7572"/>
    <cellStyle name="Heading 1 90" xfId="7573"/>
    <cellStyle name="Heading 1 900" xfId="7574"/>
    <cellStyle name="Heading 1 901" xfId="7575"/>
    <cellStyle name="Heading 1 902" xfId="7576"/>
    <cellStyle name="Heading 1 903" xfId="7577"/>
    <cellStyle name="Heading 1 904" xfId="7578"/>
    <cellStyle name="Heading 1 905" xfId="7579"/>
    <cellStyle name="Heading 1 906" xfId="7580"/>
    <cellStyle name="Heading 1 907" xfId="7581"/>
    <cellStyle name="Heading 1 908" xfId="7582"/>
    <cellStyle name="Heading 1 909" xfId="7583"/>
    <cellStyle name="Heading 1 91" xfId="7584"/>
    <cellStyle name="Heading 1 910" xfId="7585"/>
    <cellStyle name="Heading 1 911" xfId="7586"/>
    <cellStyle name="Heading 1 912" xfId="7587"/>
    <cellStyle name="Heading 1 913" xfId="7588"/>
    <cellStyle name="Heading 1 914" xfId="7589"/>
    <cellStyle name="Heading 1 915" xfId="7590"/>
    <cellStyle name="Heading 1 916" xfId="7591"/>
    <cellStyle name="Heading 1 917" xfId="7592"/>
    <cellStyle name="Heading 1 918" xfId="7593"/>
    <cellStyle name="Heading 1 919" xfId="7594"/>
    <cellStyle name="Heading 1 92" xfId="7595"/>
    <cellStyle name="Heading 1 920" xfId="7596"/>
    <cellStyle name="Heading 1 921" xfId="7597"/>
    <cellStyle name="Heading 1 922" xfId="7598"/>
    <cellStyle name="Heading 1 923" xfId="7599"/>
    <cellStyle name="Heading 1 924" xfId="7600"/>
    <cellStyle name="Heading 1 925" xfId="7601"/>
    <cellStyle name="Heading 1 926" xfId="7602"/>
    <cellStyle name="Heading 1 927" xfId="7603"/>
    <cellStyle name="Heading 1 928" xfId="7604"/>
    <cellStyle name="Heading 1 929" xfId="7605"/>
    <cellStyle name="Heading 1 93" xfId="7606"/>
    <cellStyle name="Heading 1 930" xfId="7607"/>
    <cellStyle name="Heading 1 931" xfId="7608"/>
    <cellStyle name="Heading 1 932" xfId="7609"/>
    <cellStyle name="Heading 1 933" xfId="7610"/>
    <cellStyle name="Heading 1 934" xfId="7611"/>
    <cellStyle name="Heading 1 935" xfId="7612"/>
    <cellStyle name="Heading 1 936" xfId="7613"/>
    <cellStyle name="Heading 1 937" xfId="7614"/>
    <cellStyle name="Heading 1 938" xfId="7615"/>
    <cellStyle name="Heading 1 939" xfId="7616"/>
    <cellStyle name="Heading 1 94" xfId="7617"/>
    <cellStyle name="Heading 1 940" xfId="7618"/>
    <cellStyle name="Heading 1 941" xfId="7619"/>
    <cellStyle name="Heading 1 942" xfId="7620"/>
    <cellStyle name="Heading 1 943" xfId="7621"/>
    <cellStyle name="Heading 1 944" xfId="7622"/>
    <cellStyle name="Heading 1 945" xfId="7623"/>
    <cellStyle name="Heading 1 946" xfId="7624"/>
    <cellStyle name="Heading 1 947" xfId="7625"/>
    <cellStyle name="Heading 1 948" xfId="7626"/>
    <cellStyle name="Heading 1 949" xfId="7627"/>
    <cellStyle name="Heading 1 95" xfId="7628"/>
    <cellStyle name="Heading 1 950" xfId="7629"/>
    <cellStyle name="Heading 1 951" xfId="7630"/>
    <cellStyle name="Heading 1 952" xfId="7631"/>
    <cellStyle name="Heading 1 953" xfId="7632"/>
    <cellStyle name="Heading 1 954" xfId="7633"/>
    <cellStyle name="Heading 1 955" xfId="7634"/>
    <cellStyle name="Heading 1 956" xfId="7635"/>
    <cellStyle name="Heading 1 957" xfId="7636"/>
    <cellStyle name="Heading 1 958" xfId="7637"/>
    <cellStyle name="Heading 1 959" xfId="7638"/>
    <cellStyle name="Heading 1 96" xfId="7639"/>
    <cellStyle name="Heading 1 960" xfId="7640"/>
    <cellStyle name="Heading 1 961" xfId="7641"/>
    <cellStyle name="Heading 1 962" xfId="7642"/>
    <cellStyle name="Heading 1 963" xfId="7643"/>
    <cellStyle name="Heading 1 964" xfId="7644"/>
    <cellStyle name="Heading 1 965" xfId="7645"/>
    <cellStyle name="Heading 1 966" xfId="7646"/>
    <cellStyle name="Heading 1 967" xfId="7647"/>
    <cellStyle name="Heading 1 968" xfId="7648"/>
    <cellStyle name="Heading 1 969" xfId="7649"/>
    <cellStyle name="Heading 1 97" xfId="7650"/>
    <cellStyle name="Heading 1 970" xfId="7651"/>
    <cellStyle name="Heading 1 971" xfId="7652"/>
    <cellStyle name="Heading 1 972" xfId="7653"/>
    <cellStyle name="Heading 1 973" xfId="7654"/>
    <cellStyle name="Heading 1 974" xfId="7655"/>
    <cellStyle name="Heading 1 975" xfId="7656"/>
    <cellStyle name="Heading 1 976" xfId="7657"/>
    <cellStyle name="Heading 1 977" xfId="7658"/>
    <cellStyle name="Heading 1 978" xfId="7659"/>
    <cellStyle name="Heading 1 979" xfId="7660"/>
    <cellStyle name="Heading 1 98" xfId="7661"/>
    <cellStyle name="Heading 1 980" xfId="7662"/>
    <cellStyle name="Heading 1 981" xfId="7663"/>
    <cellStyle name="Heading 1 982" xfId="7664"/>
    <cellStyle name="Heading 1 983" xfId="7665"/>
    <cellStyle name="Heading 1 984" xfId="7666"/>
    <cellStyle name="Heading 1 985" xfId="7667"/>
    <cellStyle name="Heading 1 986" xfId="7668"/>
    <cellStyle name="Heading 1 987" xfId="7669"/>
    <cellStyle name="Heading 1 988" xfId="7670"/>
    <cellStyle name="Heading 1 989" xfId="7671"/>
    <cellStyle name="Heading 1 99" xfId="7672"/>
    <cellStyle name="Heading 1 990" xfId="7673"/>
    <cellStyle name="Heading 1 991" xfId="7674"/>
    <cellStyle name="Heading 1 992" xfId="7675"/>
    <cellStyle name="Heading 1 993" xfId="7676"/>
    <cellStyle name="Heading 1 994" xfId="7677"/>
    <cellStyle name="Heading 1 995" xfId="7678"/>
    <cellStyle name="Heading 1 996" xfId="7679"/>
    <cellStyle name="Heading 1 997" xfId="7680"/>
    <cellStyle name="Heading 1 998" xfId="7681"/>
    <cellStyle name="Heading 1 999" xfId="7682"/>
    <cellStyle name="Heading 2" xfId="403"/>
    <cellStyle name="Heading 2 10" xfId="7683"/>
    <cellStyle name="Heading 2 100" xfId="7684"/>
    <cellStyle name="Heading 2 1000" xfId="7685"/>
    <cellStyle name="Heading 2 1001" xfId="7686"/>
    <cellStyle name="Heading 2 1002" xfId="7687"/>
    <cellStyle name="Heading 2 1003" xfId="7688"/>
    <cellStyle name="Heading 2 1004" xfId="7689"/>
    <cellStyle name="Heading 2 1005" xfId="7690"/>
    <cellStyle name="Heading 2 1006" xfId="7691"/>
    <cellStyle name="Heading 2 1007" xfId="7692"/>
    <cellStyle name="Heading 2 1008" xfId="7693"/>
    <cellStyle name="Heading 2 1009" xfId="7694"/>
    <cellStyle name="Heading 2 101" xfId="7695"/>
    <cellStyle name="Heading 2 1010" xfId="7696"/>
    <cellStyle name="Heading 2 1011" xfId="7697"/>
    <cellStyle name="Heading 2 1012" xfId="7698"/>
    <cellStyle name="Heading 2 1013" xfId="7699"/>
    <cellStyle name="Heading 2 1014" xfId="7700"/>
    <cellStyle name="Heading 2 1015" xfId="7701"/>
    <cellStyle name="Heading 2 1016" xfId="7702"/>
    <cellStyle name="Heading 2 1017" xfId="7703"/>
    <cellStyle name="Heading 2 1018" xfId="7704"/>
    <cellStyle name="Heading 2 1019" xfId="7705"/>
    <cellStyle name="Heading 2 102" xfId="7706"/>
    <cellStyle name="Heading 2 1020" xfId="7707"/>
    <cellStyle name="Heading 2 1021" xfId="7708"/>
    <cellStyle name="Heading 2 1022" xfId="7709"/>
    <cellStyle name="Heading 2 1023" xfId="7710"/>
    <cellStyle name="Heading 2 1024" xfId="7711"/>
    <cellStyle name="Heading 2 1025" xfId="7712"/>
    <cellStyle name="Heading 2 1026" xfId="7713"/>
    <cellStyle name="Heading 2 1027" xfId="7714"/>
    <cellStyle name="Heading 2 1028" xfId="7715"/>
    <cellStyle name="Heading 2 1029" xfId="7716"/>
    <cellStyle name="Heading 2 103" xfId="7717"/>
    <cellStyle name="Heading 2 1030" xfId="7718"/>
    <cellStyle name="Heading 2 1031" xfId="7719"/>
    <cellStyle name="Heading 2 1032" xfId="7720"/>
    <cellStyle name="Heading 2 1033" xfId="7721"/>
    <cellStyle name="Heading 2 1034" xfId="7722"/>
    <cellStyle name="Heading 2 1035" xfId="7723"/>
    <cellStyle name="Heading 2 1036" xfId="7724"/>
    <cellStyle name="Heading 2 1037" xfId="7725"/>
    <cellStyle name="Heading 2 1038" xfId="7726"/>
    <cellStyle name="Heading 2 1039" xfId="7727"/>
    <cellStyle name="Heading 2 104" xfId="7728"/>
    <cellStyle name="Heading 2 1040" xfId="7729"/>
    <cellStyle name="Heading 2 1041" xfId="7730"/>
    <cellStyle name="Heading 2 1042" xfId="7731"/>
    <cellStyle name="Heading 2 1043" xfId="7732"/>
    <cellStyle name="Heading 2 1044" xfId="7733"/>
    <cellStyle name="Heading 2 1045" xfId="7734"/>
    <cellStyle name="Heading 2 1046" xfId="7735"/>
    <cellStyle name="Heading 2 1047" xfId="7736"/>
    <cellStyle name="Heading 2 1048" xfId="7737"/>
    <cellStyle name="Heading 2 1049" xfId="7738"/>
    <cellStyle name="Heading 2 105" xfId="7739"/>
    <cellStyle name="Heading 2 1050" xfId="7740"/>
    <cellStyle name="Heading 2 1051" xfId="7741"/>
    <cellStyle name="Heading 2 1052" xfId="7742"/>
    <cellStyle name="Heading 2 1053" xfId="7743"/>
    <cellStyle name="Heading 2 1054" xfId="7744"/>
    <cellStyle name="Heading 2 1055" xfId="7745"/>
    <cellStyle name="Heading 2 1056" xfId="7746"/>
    <cellStyle name="Heading 2 1057" xfId="7747"/>
    <cellStyle name="Heading 2 1058" xfId="7748"/>
    <cellStyle name="Heading 2 1059" xfId="7749"/>
    <cellStyle name="Heading 2 106" xfId="7750"/>
    <cellStyle name="Heading 2 1060" xfId="7751"/>
    <cellStyle name="Heading 2 1061" xfId="7752"/>
    <cellStyle name="Heading 2 1062" xfId="7753"/>
    <cellStyle name="Heading 2 1063" xfId="7754"/>
    <cellStyle name="Heading 2 1064" xfId="7755"/>
    <cellStyle name="Heading 2 1065" xfId="7756"/>
    <cellStyle name="Heading 2 1066" xfId="7757"/>
    <cellStyle name="Heading 2 1067" xfId="7758"/>
    <cellStyle name="Heading 2 1068" xfId="7759"/>
    <cellStyle name="Heading 2 1069" xfId="7760"/>
    <cellStyle name="Heading 2 107" xfId="7761"/>
    <cellStyle name="Heading 2 1070" xfId="7762"/>
    <cellStyle name="Heading 2 1071" xfId="7763"/>
    <cellStyle name="Heading 2 1072" xfId="7764"/>
    <cellStyle name="Heading 2 1073" xfId="7765"/>
    <cellStyle name="Heading 2 1074" xfId="7766"/>
    <cellStyle name="Heading 2 1075" xfId="7767"/>
    <cellStyle name="Heading 2 1076" xfId="7768"/>
    <cellStyle name="Heading 2 1077" xfId="7769"/>
    <cellStyle name="Heading 2 1078" xfId="7770"/>
    <cellStyle name="Heading 2 1079" xfId="7771"/>
    <cellStyle name="Heading 2 108" xfId="7772"/>
    <cellStyle name="Heading 2 1080" xfId="7773"/>
    <cellStyle name="Heading 2 1081" xfId="7774"/>
    <cellStyle name="Heading 2 1082" xfId="7775"/>
    <cellStyle name="Heading 2 1083" xfId="7776"/>
    <cellStyle name="Heading 2 1084" xfId="7777"/>
    <cellStyle name="Heading 2 1085" xfId="7778"/>
    <cellStyle name="Heading 2 1086" xfId="7779"/>
    <cellStyle name="Heading 2 1087" xfId="7780"/>
    <cellStyle name="Heading 2 1088" xfId="7781"/>
    <cellStyle name="Heading 2 1089" xfId="7782"/>
    <cellStyle name="Heading 2 109" xfId="7783"/>
    <cellStyle name="Heading 2 1090" xfId="7784"/>
    <cellStyle name="Heading 2 1091" xfId="7785"/>
    <cellStyle name="Heading 2 1092" xfId="7786"/>
    <cellStyle name="Heading 2 1093" xfId="7787"/>
    <cellStyle name="Heading 2 1094" xfId="7788"/>
    <cellStyle name="Heading 2 1095" xfId="7789"/>
    <cellStyle name="Heading 2 1096" xfId="7790"/>
    <cellStyle name="Heading 2 1097" xfId="7791"/>
    <cellStyle name="Heading 2 1098" xfId="7792"/>
    <cellStyle name="Heading 2 1099" xfId="7793"/>
    <cellStyle name="Heading 2 11" xfId="7794"/>
    <cellStyle name="Heading 2 110" xfId="7795"/>
    <cellStyle name="Heading 2 1100" xfId="7796"/>
    <cellStyle name="Heading 2 1101" xfId="7797"/>
    <cellStyle name="Heading 2 1102" xfId="7798"/>
    <cellStyle name="Heading 2 1103" xfId="7799"/>
    <cellStyle name="Heading 2 1104" xfId="7800"/>
    <cellStyle name="Heading 2 1105" xfId="7801"/>
    <cellStyle name="Heading 2 1106" xfId="7802"/>
    <cellStyle name="Heading 2 1107" xfId="7803"/>
    <cellStyle name="Heading 2 1108" xfId="7804"/>
    <cellStyle name="Heading 2 1109" xfId="7805"/>
    <cellStyle name="Heading 2 111" xfId="7806"/>
    <cellStyle name="Heading 2 1110" xfId="7807"/>
    <cellStyle name="Heading 2 1111" xfId="7808"/>
    <cellStyle name="Heading 2 1112" xfId="7809"/>
    <cellStyle name="Heading 2 1113" xfId="7810"/>
    <cellStyle name="Heading 2 1114" xfId="7811"/>
    <cellStyle name="Heading 2 1115" xfId="7812"/>
    <cellStyle name="Heading 2 1116" xfId="7813"/>
    <cellStyle name="Heading 2 1117" xfId="7814"/>
    <cellStyle name="Heading 2 1118" xfId="7815"/>
    <cellStyle name="Heading 2 1119" xfId="7816"/>
    <cellStyle name="Heading 2 112" xfId="7817"/>
    <cellStyle name="Heading 2 1120" xfId="7818"/>
    <cellStyle name="Heading 2 1121" xfId="7819"/>
    <cellStyle name="Heading 2 1122" xfId="7820"/>
    <cellStyle name="Heading 2 1123" xfId="7821"/>
    <cellStyle name="Heading 2 1124" xfId="7822"/>
    <cellStyle name="Heading 2 1125" xfId="7823"/>
    <cellStyle name="Heading 2 1126" xfId="7824"/>
    <cellStyle name="Heading 2 1127" xfId="7825"/>
    <cellStyle name="Heading 2 1128" xfId="7826"/>
    <cellStyle name="Heading 2 1129" xfId="7827"/>
    <cellStyle name="Heading 2 113" xfId="7828"/>
    <cellStyle name="Heading 2 1130" xfId="7829"/>
    <cellStyle name="Heading 2 1131" xfId="7830"/>
    <cellStyle name="Heading 2 1132" xfId="7831"/>
    <cellStyle name="Heading 2 1133" xfId="7832"/>
    <cellStyle name="Heading 2 1134" xfId="7833"/>
    <cellStyle name="Heading 2 1135" xfId="7834"/>
    <cellStyle name="Heading 2 1136" xfId="7835"/>
    <cellStyle name="Heading 2 1137" xfId="7836"/>
    <cellStyle name="Heading 2 1138" xfId="7837"/>
    <cellStyle name="Heading 2 1139" xfId="7838"/>
    <cellStyle name="Heading 2 114" xfId="7839"/>
    <cellStyle name="Heading 2 1140" xfId="7840"/>
    <cellStyle name="Heading 2 1141" xfId="7841"/>
    <cellStyle name="Heading 2 1142" xfId="7842"/>
    <cellStyle name="Heading 2 1143" xfId="7843"/>
    <cellStyle name="Heading 2 1144" xfId="7844"/>
    <cellStyle name="Heading 2 1145" xfId="7845"/>
    <cellStyle name="Heading 2 1146" xfId="7846"/>
    <cellStyle name="Heading 2 1147" xfId="7847"/>
    <cellStyle name="Heading 2 1148" xfId="7848"/>
    <cellStyle name="Heading 2 1149" xfId="7849"/>
    <cellStyle name="Heading 2 115" xfId="7850"/>
    <cellStyle name="Heading 2 1150" xfId="7851"/>
    <cellStyle name="Heading 2 1151" xfId="7852"/>
    <cellStyle name="Heading 2 1152" xfId="7853"/>
    <cellStyle name="Heading 2 1153" xfId="7854"/>
    <cellStyle name="Heading 2 1154" xfId="7855"/>
    <cellStyle name="Heading 2 1155" xfId="7856"/>
    <cellStyle name="Heading 2 1156" xfId="7857"/>
    <cellStyle name="Heading 2 1157" xfId="7858"/>
    <cellStyle name="Heading 2 1158" xfId="7859"/>
    <cellStyle name="Heading 2 1159" xfId="7860"/>
    <cellStyle name="Heading 2 116" xfId="7861"/>
    <cellStyle name="Heading 2 1160" xfId="7862"/>
    <cellStyle name="Heading 2 1161" xfId="7863"/>
    <cellStyle name="Heading 2 1162" xfId="7864"/>
    <cellStyle name="Heading 2 117" xfId="7865"/>
    <cellStyle name="Heading 2 118" xfId="7866"/>
    <cellStyle name="Heading 2 119" xfId="7867"/>
    <cellStyle name="Heading 2 12" xfId="7868"/>
    <cellStyle name="Heading 2 120" xfId="7869"/>
    <cellStyle name="Heading 2 121" xfId="7870"/>
    <cellStyle name="Heading 2 122" xfId="7871"/>
    <cellStyle name="Heading 2 123" xfId="7872"/>
    <cellStyle name="Heading 2 124" xfId="7873"/>
    <cellStyle name="Heading 2 125" xfId="7874"/>
    <cellStyle name="Heading 2 126" xfId="7875"/>
    <cellStyle name="Heading 2 127" xfId="7876"/>
    <cellStyle name="Heading 2 128" xfId="7877"/>
    <cellStyle name="Heading 2 129" xfId="7878"/>
    <cellStyle name="Heading 2 13" xfId="7879"/>
    <cellStyle name="Heading 2 130" xfId="7880"/>
    <cellStyle name="Heading 2 131" xfId="7881"/>
    <cellStyle name="Heading 2 132" xfId="7882"/>
    <cellStyle name="Heading 2 133" xfId="7883"/>
    <cellStyle name="Heading 2 134" xfId="7884"/>
    <cellStyle name="Heading 2 135" xfId="7885"/>
    <cellStyle name="Heading 2 136" xfId="7886"/>
    <cellStyle name="Heading 2 137" xfId="7887"/>
    <cellStyle name="Heading 2 138" xfId="7888"/>
    <cellStyle name="Heading 2 139" xfId="7889"/>
    <cellStyle name="Heading 2 14" xfId="7890"/>
    <cellStyle name="Heading 2 140" xfId="7891"/>
    <cellStyle name="Heading 2 141" xfId="7892"/>
    <cellStyle name="Heading 2 142" xfId="7893"/>
    <cellStyle name="Heading 2 143" xfId="7894"/>
    <cellStyle name="Heading 2 144" xfId="7895"/>
    <cellStyle name="Heading 2 145" xfId="7896"/>
    <cellStyle name="Heading 2 146" xfId="7897"/>
    <cellStyle name="Heading 2 147" xfId="7898"/>
    <cellStyle name="Heading 2 148" xfId="7899"/>
    <cellStyle name="Heading 2 149" xfId="7900"/>
    <cellStyle name="Heading 2 15" xfId="7901"/>
    <cellStyle name="Heading 2 150" xfId="7902"/>
    <cellStyle name="Heading 2 151" xfId="7903"/>
    <cellStyle name="Heading 2 152" xfId="7904"/>
    <cellStyle name="Heading 2 153" xfId="7905"/>
    <cellStyle name="Heading 2 154" xfId="7906"/>
    <cellStyle name="Heading 2 155" xfId="7907"/>
    <cellStyle name="Heading 2 156" xfId="7908"/>
    <cellStyle name="Heading 2 157" xfId="7909"/>
    <cellStyle name="Heading 2 158" xfId="7910"/>
    <cellStyle name="Heading 2 159" xfId="7911"/>
    <cellStyle name="Heading 2 16" xfId="7912"/>
    <cellStyle name="Heading 2 160" xfId="7913"/>
    <cellStyle name="Heading 2 161" xfId="7914"/>
    <cellStyle name="Heading 2 162" xfId="7915"/>
    <cellStyle name="Heading 2 163" xfId="7916"/>
    <cellStyle name="Heading 2 164" xfId="7917"/>
    <cellStyle name="Heading 2 165" xfId="7918"/>
    <cellStyle name="Heading 2 166" xfId="7919"/>
    <cellStyle name="Heading 2 167" xfId="7920"/>
    <cellStyle name="Heading 2 168" xfId="7921"/>
    <cellStyle name="Heading 2 169" xfId="7922"/>
    <cellStyle name="Heading 2 17" xfId="7923"/>
    <cellStyle name="Heading 2 170" xfId="7924"/>
    <cellStyle name="Heading 2 171" xfId="7925"/>
    <cellStyle name="Heading 2 172" xfId="7926"/>
    <cellStyle name="Heading 2 173" xfId="7927"/>
    <cellStyle name="Heading 2 174" xfId="7928"/>
    <cellStyle name="Heading 2 175" xfId="7929"/>
    <cellStyle name="Heading 2 176" xfId="7930"/>
    <cellStyle name="Heading 2 177" xfId="7931"/>
    <cellStyle name="Heading 2 178" xfId="7932"/>
    <cellStyle name="Heading 2 179" xfId="7933"/>
    <cellStyle name="Heading 2 18" xfId="7934"/>
    <cellStyle name="Heading 2 180" xfId="7935"/>
    <cellStyle name="Heading 2 181" xfId="7936"/>
    <cellStyle name="Heading 2 182" xfId="7937"/>
    <cellStyle name="Heading 2 183" xfId="7938"/>
    <cellStyle name="Heading 2 184" xfId="7939"/>
    <cellStyle name="Heading 2 185" xfId="7940"/>
    <cellStyle name="Heading 2 186" xfId="7941"/>
    <cellStyle name="Heading 2 187" xfId="7942"/>
    <cellStyle name="Heading 2 188" xfId="7943"/>
    <cellStyle name="Heading 2 189" xfId="7944"/>
    <cellStyle name="Heading 2 19" xfId="7945"/>
    <cellStyle name="Heading 2 190" xfId="7946"/>
    <cellStyle name="Heading 2 191" xfId="7947"/>
    <cellStyle name="Heading 2 192" xfId="7948"/>
    <cellStyle name="Heading 2 193" xfId="7949"/>
    <cellStyle name="Heading 2 194" xfId="7950"/>
    <cellStyle name="Heading 2 195" xfId="7951"/>
    <cellStyle name="Heading 2 196" xfId="7952"/>
    <cellStyle name="Heading 2 197" xfId="7953"/>
    <cellStyle name="Heading 2 198" xfId="7954"/>
    <cellStyle name="Heading 2 199" xfId="7955"/>
    <cellStyle name="Heading 2 2" xfId="404"/>
    <cellStyle name="Heading 2 20" xfId="7956"/>
    <cellStyle name="Heading 2 200" xfId="7957"/>
    <cellStyle name="Heading 2 201" xfId="7958"/>
    <cellStyle name="Heading 2 202" xfId="7959"/>
    <cellStyle name="Heading 2 203" xfId="7960"/>
    <cellStyle name="Heading 2 204" xfId="7961"/>
    <cellStyle name="Heading 2 205" xfId="7962"/>
    <cellStyle name="Heading 2 206" xfId="7963"/>
    <cellStyle name="Heading 2 207" xfId="7964"/>
    <cellStyle name="Heading 2 208" xfId="7965"/>
    <cellStyle name="Heading 2 209" xfId="7966"/>
    <cellStyle name="Heading 2 21" xfId="7967"/>
    <cellStyle name="Heading 2 210" xfId="7968"/>
    <cellStyle name="Heading 2 211" xfId="7969"/>
    <cellStyle name="Heading 2 212" xfId="7970"/>
    <cellStyle name="Heading 2 213" xfId="7971"/>
    <cellStyle name="Heading 2 214" xfId="7972"/>
    <cellStyle name="Heading 2 215" xfId="7973"/>
    <cellStyle name="Heading 2 216" xfId="7974"/>
    <cellStyle name="Heading 2 217" xfId="7975"/>
    <cellStyle name="Heading 2 218" xfId="7976"/>
    <cellStyle name="Heading 2 219" xfId="7977"/>
    <cellStyle name="Heading 2 22" xfId="7978"/>
    <cellStyle name="Heading 2 220" xfId="7979"/>
    <cellStyle name="Heading 2 221" xfId="7980"/>
    <cellStyle name="Heading 2 222" xfId="7981"/>
    <cellStyle name="Heading 2 223" xfId="7982"/>
    <cellStyle name="Heading 2 224" xfId="7983"/>
    <cellStyle name="Heading 2 225" xfId="7984"/>
    <cellStyle name="Heading 2 226" xfId="7985"/>
    <cellStyle name="Heading 2 227" xfId="7986"/>
    <cellStyle name="Heading 2 228" xfId="7987"/>
    <cellStyle name="Heading 2 229" xfId="7988"/>
    <cellStyle name="Heading 2 23" xfId="7989"/>
    <cellStyle name="Heading 2 230" xfId="7990"/>
    <cellStyle name="Heading 2 231" xfId="7991"/>
    <cellStyle name="Heading 2 232" xfId="7992"/>
    <cellStyle name="Heading 2 233" xfId="7993"/>
    <cellStyle name="Heading 2 234" xfId="7994"/>
    <cellStyle name="Heading 2 235" xfId="7995"/>
    <cellStyle name="Heading 2 236" xfId="7996"/>
    <cellStyle name="Heading 2 237" xfId="7997"/>
    <cellStyle name="Heading 2 238" xfId="7998"/>
    <cellStyle name="Heading 2 239" xfId="7999"/>
    <cellStyle name="Heading 2 24" xfId="8000"/>
    <cellStyle name="Heading 2 240" xfId="8001"/>
    <cellStyle name="Heading 2 241" xfId="8002"/>
    <cellStyle name="Heading 2 242" xfId="8003"/>
    <cellStyle name="Heading 2 243" xfId="8004"/>
    <cellStyle name="Heading 2 244" xfId="8005"/>
    <cellStyle name="Heading 2 245" xfId="8006"/>
    <cellStyle name="Heading 2 246" xfId="8007"/>
    <cellStyle name="Heading 2 247" xfId="8008"/>
    <cellStyle name="Heading 2 248" xfId="8009"/>
    <cellStyle name="Heading 2 249" xfId="8010"/>
    <cellStyle name="Heading 2 25" xfId="8011"/>
    <cellStyle name="Heading 2 250" xfId="8012"/>
    <cellStyle name="Heading 2 251" xfId="8013"/>
    <cellStyle name="Heading 2 252" xfId="8014"/>
    <cellStyle name="Heading 2 253" xfId="8015"/>
    <cellStyle name="Heading 2 254" xfId="8016"/>
    <cellStyle name="Heading 2 255" xfId="8017"/>
    <cellStyle name="Heading 2 256" xfId="8018"/>
    <cellStyle name="Heading 2 257" xfId="8019"/>
    <cellStyle name="Heading 2 258" xfId="8020"/>
    <cellStyle name="Heading 2 259" xfId="8021"/>
    <cellStyle name="Heading 2 26" xfId="8022"/>
    <cellStyle name="Heading 2 260" xfId="8023"/>
    <cellStyle name="Heading 2 261" xfId="8024"/>
    <cellStyle name="Heading 2 262" xfId="8025"/>
    <cellStyle name="Heading 2 263" xfId="8026"/>
    <cellStyle name="Heading 2 264" xfId="8027"/>
    <cellStyle name="Heading 2 265" xfId="8028"/>
    <cellStyle name="Heading 2 266" xfId="8029"/>
    <cellStyle name="Heading 2 267" xfId="8030"/>
    <cellStyle name="Heading 2 268" xfId="8031"/>
    <cellStyle name="Heading 2 269" xfId="8032"/>
    <cellStyle name="Heading 2 27" xfId="8033"/>
    <cellStyle name="Heading 2 270" xfId="8034"/>
    <cellStyle name="Heading 2 271" xfId="8035"/>
    <cellStyle name="Heading 2 272" xfId="8036"/>
    <cellStyle name="Heading 2 273" xfId="8037"/>
    <cellStyle name="Heading 2 274" xfId="8038"/>
    <cellStyle name="Heading 2 275" xfId="8039"/>
    <cellStyle name="Heading 2 276" xfId="8040"/>
    <cellStyle name="Heading 2 277" xfId="8041"/>
    <cellStyle name="Heading 2 278" xfId="8042"/>
    <cellStyle name="Heading 2 279" xfId="8043"/>
    <cellStyle name="Heading 2 28" xfId="8044"/>
    <cellStyle name="Heading 2 280" xfId="8045"/>
    <cellStyle name="Heading 2 281" xfId="8046"/>
    <cellStyle name="Heading 2 282" xfId="8047"/>
    <cellStyle name="Heading 2 283" xfId="8048"/>
    <cellStyle name="Heading 2 284" xfId="8049"/>
    <cellStyle name="Heading 2 285" xfId="8050"/>
    <cellStyle name="Heading 2 286" xfId="8051"/>
    <cellStyle name="Heading 2 287" xfId="8052"/>
    <cellStyle name="Heading 2 288" xfId="8053"/>
    <cellStyle name="Heading 2 289" xfId="8054"/>
    <cellStyle name="Heading 2 29" xfId="8055"/>
    <cellStyle name="Heading 2 290" xfId="8056"/>
    <cellStyle name="Heading 2 291" xfId="8057"/>
    <cellStyle name="Heading 2 292" xfId="8058"/>
    <cellStyle name="Heading 2 293" xfId="8059"/>
    <cellStyle name="Heading 2 294" xfId="8060"/>
    <cellStyle name="Heading 2 295" xfId="8061"/>
    <cellStyle name="Heading 2 296" xfId="8062"/>
    <cellStyle name="Heading 2 297" xfId="8063"/>
    <cellStyle name="Heading 2 298" xfId="8064"/>
    <cellStyle name="Heading 2 299" xfId="8065"/>
    <cellStyle name="Heading 2 3" xfId="405"/>
    <cellStyle name="Heading 2 30" xfId="8066"/>
    <cellStyle name="Heading 2 300" xfId="8067"/>
    <cellStyle name="Heading 2 301" xfId="8068"/>
    <cellStyle name="Heading 2 302" xfId="8069"/>
    <cellStyle name="Heading 2 303" xfId="8070"/>
    <cellStyle name="Heading 2 304" xfId="8071"/>
    <cellStyle name="Heading 2 305" xfId="8072"/>
    <cellStyle name="Heading 2 306" xfId="8073"/>
    <cellStyle name="Heading 2 307" xfId="8074"/>
    <cellStyle name="Heading 2 308" xfId="8075"/>
    <cellStyle name="Heading 2 309" xfId="8076"/>
    <cellStyle name="Heading 2 31" xfId="8077"/>
    <cellStyle name="Heading 2 310" xfId="8078"/>
    <cellStyle name="Heading 2 311" xfId="8079"/>
    <cellStyle name="Heading 2 312" xfId="8080"/>
    <cellStyle name="Heading 2 313" xfId="8081"/>
    <cellStyle name="Heading 2 314" xfId="8082"/>
    <cellStyle name="Heading 2 315" xfId="8083"/>
    <cellStyle name="Heading 2 316" xfId="8084"/>
    <cellStyle name="Heading 2 317" xfId="8085"/>
    <cellStyle name="Heading 2 318" xfId="8086"/>
    <cellStyle name="Heading 2 319" xfId="8087"/>
    <cellStyle name="Heading 2 32" xfId="8088"/>
    <cellStyle name="Heading 2 320" xfId="8089"/>
    <cellStyle name="Heading 2 321" xfId="8090"/>
    <cellStyle name="Heading 2 322" xfId="8091"/>
    <cellStyle name="Heading 2 323" xfId="8092"/>
    <cellStyle name="Heading 2 324" xfId="8093"/>
    <cellStyle name="Heading 2 325" xfId="8094"/>
    <cellStyle name="Heading 2 326" xfId="8095"/>
    <cellStyle name="Heading 2 327" xfId="8096"/>
    <cellStyle name="Heading 2 328" xfId="8097"/>
    <cellStyle name="Heading 2 329" xfId="8098"/>
    <cellStyle name="Heading 2 33" xfId="8099"/>
    <cellStyle name="Heading 2 330" xfId="8100"/>
    <cellStyle name="Heading 2 331" xfId="8101"/>
    <cellStyle name="Heading 2 332" xfId="8102"/>
    <cellStyle name="Heading 2 333" xfId="8103"/>
    <cellStyle name="Heading 2 334" xfId="8104"/>
    <cellStyle name="Heading 2 335" xfId="8105"/>
    <cellStyle name="Heading 2 336" xfId="8106"/>
    <cellStyle name="Heading 2 337" xfId="8107"/>
    <cellStyle name="Heading 2 338" xfId="8108"/>
    <cellStyle name="Heading 2 339" xfId="8109"/>
    <cellStyle name="Heading 2 34" xfId="8110"/>
    <cellStyle name="Heading 2 340" xfId="8111"/>
    <cellStyle name="Heading 2 341" xfId="8112"/>
    <cellStyle name="Heading 2 342" xfId="8113"/>
    <cellStyle name="Heading 2 343" xfId="8114"/>
    <cellStyle name="Heading 2 344" xfId="8115"/>
    <cellStyle name="Heading 2 345" xfId="8116"/>
    <cellStyle name="Heading 2 346" xfId="8117"/>
    <cellStyle name="Heading 2 347" xfId="8118"/>
    <cellStyle name="Heading 2 348" xfId="8119"/>
    <cellStyle name="Heading 2 349" xfId="8120"/>
    <cellStyle name="Heading 2 35" xfId="8121"/>
    <cellStyle name="Heading 2 350" xfId="8122"/>
    <cellStyle name="Heading 2 351" xfId="8123"/>
    <cellStyle name="Heading 2 352" xfId="8124"/>
    <cellStyle name="Heading 2 353" xfId="8125"/>
    <cellStyle name="Heading 2 354" xfId="8126"/>
    <cellStyle name="Heading 2 355" xfId="8127"/>
    <cellStyle name="Heading 2 356" xfId="8128"/>
    <cellStyle name="Heading 2 357" xfId="8129"/>
    <cellStyle name="Heading 2 358" xfId="8130"/>
    <cellStyle name="Heading 2 359" xfId="8131"/>
    <cellStyle name="Heading 2 36" xfId="8132"/>
    <cellStyle name="Heading 2 360" xfId="8133"/>
    <cellStyle name="Heading 2 361" xfId="8134"/>
    <cellStyle name="Heading 2 362" xfId="8135"/>
    <cellStyle name="Heading 2 363" xfId="8136"/>
    <cellStyle name="Heading 2 364" xfId="8137"/>
    <cellStyle name="Heading 2 365" xfId="8138"/>
    <cellStyle name="Heading 2 366" xfId="8139"/>
    <cellStyle name="Heading 2 367" xfId="8140"/>
    <cellStyle name="Heading 2 368" xfId="8141"/>
    <cellStyle name="Heading 2 369" xfId="8142"/>
    <cellStyle name="Heading 2 37" xfId="8143"/>
    <cellStyle name="Heading 2 370" xfId="8144"/>
    <cellStyle name="Heading 2 371" xfId="8145"/>
    <cellStyle name="Heading 2 372" xfId="8146"/>
    <cellStyle name="Heading 2 373" xfId="8147"/>
    <cellStyle name="Heading 2 374" xfId="8148"/>
    <cellStyle name="Heading 2 375" xfId="8149"/>
    <cellStyle name="Heading 2 376" xfId="8150"/>
    <cellStyle name="Heading 2 377" xfId="8151"/>
    <cellStyle name="Heading 2 378" xfId="8152"/>
    <cellStyle name="Heading 2 379" xfId="8153"/>
    <cellStyle name="Heading 2 38" xfId="8154"/>
    <cellStyle name="Heading 2 380" xfId="8155"/>
    <cellStyle name="Heading 2 381" xfId="8156"/>
    <cellStyle name="Heading 2 382" xfId="8157"/>
    <cellStyle name="Heading 2 383" xfId="8158"/>
    <cellStyle name="Heading 2 384" xfId="8159"/>
    <cellStyle name="Heading 2 385" xfId="8160"/>
    <cellStyle name="Heading 2 386" xfId="8161"/>
    <cellStyle name="Heading 2 387" xfId="8162"/>
    <cellStyle name="Heading 2 388" xfId="8163"/>
    <cellStyle name="Heading 2 389" xfId="8164"/>
    <cellStyle name="Heading 2 39" xfId="8165"/>
    <cellStyle name="Heading 2 390" xfId="8166"/>
    <cellStyle name="Heading 2 391" xfId="8167"/>
    <cellStyle name="Heading 2 392" xfId="8168"/>
    <cellStyle name="Heading 2 393" xfId="8169"/>
    <cellStyle name="Heading 2 394" xfId="8170"/>
    <cellStyle name="Heading 2 395" xfId="8171"/>
    <cellStyle name="Heading 2 396" xfId="8172"/>
    <cellStyle name="Heading 2 397" xfId="8173"/>
    <cellStyle name="Heading 2 398" xfId="8174"/>
    <cellStyle name="Heading 2 399" xfId="8175"/>
    <cellStyle name="Heading 2 4" xfId="406"/>
    <cellStyle name="Heading 2 40" xfId="8176"/>
    <cellStyle name="Heading 2 400" xfId="8177"/>
    <cellStyle name="Heading 2 401" xfId="8178"/>
    <cellStyle name="Heading 2 402" xfId="8179"/>
    <cellStyle name="Heading 2 403" xfId="8180"/>
    <cellStyle name="Heading 2 404" xfId="8181"/>
    <cellStyle name="Heading 2 405" xfId="8182"/>
    <cellStyle name="Heading 2 406" xfId="8183"/>
    <cellStyle name="Heading 2 407" xfId="8184"/>
    <cellStyle name="Heading 2 408" xfId="8185"/>
    <cellStyle name="Heading 2 409" xfId="8186"/>
    <cellStyle name="Heading 2 41" xfId="8187"/>
    <cellStyle name="Heading 2 410" xfId="8188"/>
    <cellStyle name="Heading 2 411" xfId="8189"/>
    <cellStyle name="Heading 2 412" xfId="8190"/>
    <cellStyle name="Heading 2 413" xfId="8191"/>
    <cellStyle name="Heading 2 414" xfId="8192"/>
    <cellStyle name="Heading 2 415" xfId="8193"/>
    <cellStyle name="Heading 2 416" xfId="8194"/>
    <cellStyle name="Heading 2 417" xfId="8195"/>
    <cellStyle name="Heading 2 418" xfId="8196"/>
    <cellStyle name="Heading 2 419" xfId="8197"/>
    <cellStyle name="Heading 2 42" xfId="8198"/>
    <cellStyle name="Heading 2 420" xfId="8199"/>
    <cellStyle name="Heading 2 421" xfId="8200"/>
    <cellStyle name="Heading 2 422" xfId="8201"/>
    <cellStyle name="Heading 2 423" xfId="8202"/>
    <cellStyle name="Heading 2 424" xfId="8203"/>
    <cellStyle name="Heading 2 425" xfId="8204"/>
    <cellStyle name="Heading 2 426" xfId="8205"/>
    <cellStyle name="Heading 2 427" xfId="8206"/>
    <cellStyle name="Heading 2 428" xfId="8207"/>
    <cellStyle name="Heading 2 429" xfId="8208"/>
    <cellStyle name="Heading 2 43" xfId="8209"/>
    <cellStyle name="Heading 2 430" xfId="8210"/>
    <cellStyle name="Heading 2 431" xfId="8211"/>
    <cellStyle name="Heading 2 432" xfId="8212"/>
    <cellStyle name="Heading 2 433" xfId="8213"/>
    <cellStyle name="Heading 2 434" xfId="8214"/>
    <cellStyle name="Heading 2 435" xfId="8215"/>
    <cellStyle name="Heading 2 436" xfId="8216"/>
    <cellStyle name="Heading 2 437" xfId="8217"/>
    <cellStyle name="Heading 2 438" xfId="8218"/>
    <cellStyle name="Heading 2 439" xfId="8219"/>
    <cellStyle name="Heading 2 44" xfId="8220"/>
    <cellStyle name="Heading 2 440" xfId="8221"/>
    <cellStyle name="Heading 2 441" xfId="8222"/>
    <cellStyle name="Heading 2 442" xfId="8223"/>
    <cellStyle name="Heading 2 443" xfId="8224"/>
    <cellStyle name="Heading 2 444" xfId="8225"/>
    <cellStyle name="Heading 2 445" xfId="8226"/>
    <cellStyle name="Heading 2 446" xfId="8227"/>
    <cellStyle name="Heading 2 447" xfId="8228"/>
    <cellStyle name="Heading 2 448" xfId="8229"/>
    <cellStyle name="Heading 2 449" xfId="8230"/>
    <cellStyle name="Heading 2 45" xfId="8231"/>
    <cellStyle name="Heading 2 450" xfId="8232"/>
    <cellStyle name="Heading 2 451" xfId="8233"/>
    <cellStyle name="Heading 2 452" xfId="8234"/>
    <cellStyle name="Heading 2 453" xfId="8235"/>
    <cellStyle name="Heading 2 454" xfId="8236"/>
    <cellStyle name="Heading 2 455" xfId="8237"/>
    <cellStyle name="Heading 2 456" xfId="8238"/>
    <cellStyle name="Heading 2 457" xfId="8239"/>
    <cellStyle name="Heading 2 458" xfId="8240"/>
    <cellStyle name="Heading 2 459" xfId="8241"/>
    <cellStyle name="Heading 2 46" xfId="8242"/>
    <cellStyle name="Heading 2 460" xfId="8243"/>
    <cellStyle name="Heading 2 461" xfId="8244"/>
    <cellStyle name="Heading 2 462" xfId="8245"/>
    <cellStyle name="Heading 2 463" xfId="8246"/>
    <cellStyle name="Heading 2 464" xfId="8247"/>
    <cellStyle name="Heading 2 465" xfId="8248"/>
    <cellStyle name="Heading 2 466" xfId="8249"/>
    <cellStyle name="Heading 2 467" xfId="8250"/>
    <cellStyle name="Heading 2 468" xfId="8251"/>
    <cellStyle name="Heading 2 469" xfId="8252"/>
    <cellStyle name="Heading 2 47" xfId="8253"/>
    <cellStyle name="Heading 2 470" xfId="8254"/>
    <cellStyle name="Heading 2 471" xfId="8255"/>
    <cellStyle name="Heading 2 472" xfId="8256"/>
    <cellStyle name="Heading 2 473" xfId="8257"/>
    <cellStyle name="Heading 2 474" xfId="8258"/>
    <cellStyle name="Heading 2 475" xfId="8259"/>
    <cellStyle name="Heading 2 476" xfId="8260"/>
    <cellStyle name="Heading 2 477" xfId="8261"/>
    <cellStyle name="Heading 2 478" xfId="8262"/>
    <cellStyle name="Heading 2 479" xfId="8263"/>
    <cellStyle name="Heading 2 48" xfId="8264"/>
    <cellStyle name="Heading 2 480" xfId="8265"/>
    <cellStyle name="Heading 2 481" xfId="8266"/>
    <cellStyle name="Heading 2 482" xfId="8267"/>
    <cellStyle name="Heading 2 483" xfId="8268"/>
    <cellStyle name="Heading 2 484" xfId="8269"/>
    <cellStyle name="Heading 2 485" xfId="8270"/>
    <cellStyle name="Heading 2 486" xfId="8271"/>
    <cellStyle name="Heading 2 487" xfId="8272"/>
    <cellStyle name="Heading 2 488" xfId="8273"/>
    <cellStyle name="Heading 2 489" xfId="8274"/>
    <cellStyle name="Heading 2 49" xfId="8275"/>
    <cellStyle name="Heading 2 490" xfId="8276"/>
    <cellStyle name="Heading 2 491" xfId="8277"/>
    <cellStyle name="Heading 2 492" xfId="8278"/>
    <cellStyle name="Heading 2 493" xfId="8279"/>
    <cellStyle name="Heading 2 494" xfId="8280"/>
    <cellStyle name="Heading 2 495" xfId="8281"/>
    <cellStyle name="Heading 2 496" xfId="8282"/>
    <cellStyle name="Heading 2 497" xfId="8283"/>
    <cellStyle name="Heading 2 498" xfId="8284"/>
    <cellStyle name="Heading 2 499" xfId="8285"/>
    <cellStyle name="Heading 2 5" xfId="407"/>
    <cellStyle name="Heading 2 50" xfId="8286"/>
    <cellStyle name="Heading 2 500" xfId="8287"/>
    <cellStyle name="Heading 2 501" xfId="8288"/>
    <cellStyle name="Heading 2 502" xfId="8289"/>
    <cellStyle name="Heading 2 503" xfId="8290"/>
    <cellStyle name="Heading 2 504" xfId="8291"/>
    <cellStyle name="Heading 2 505" xfId="8292"/>
    <cellStyle name="Heading 2 506" xfId="8293"/>
    <cellStyle name="Heading 2 507" xfId="8294"/>
    <cellStyle name="Heading 2 508" xfId="8295"/>
    <cellStyle name="Heading 2 509" xfId="8296"/>
    <cellStyle name="Heading 2 51" xfId="8297"/>
    <cellStyle name="Heading 2 510" xfId="8298"/>
    <cellStyle name="Heading 2 511" xfId="8299"/>
    <cellStyle name="Heading 2 512" xfId="8300"/>
    <cellStyle name="Heading 2 513" xfId="8301"/>
    <cellStyle name="Heading 2 514" xfId="8302"/>
    <cellStyle name="Heading 2 515" xfId="8303"/>
    <cellStyle name="Heading 2 516" xfId="8304"/>
    <cellStyle name="Heading 2 517" xfId="8305"/>
    <cellStyle name="Heading 2 518" xfId="8306"/>
    <cellStyle name="Heading 2 519" xfId="8307"/>
    <cellStyle name="Heading 2 52" xfId="8308"/>
    <cellStyle name="Heading 2 520" xfId="8309"/>
    <cellStyle name="Heading 2 521" xfId="8310"/>
    <cellStyle name="Heading 2 522" xfId="8311"/>
    <cellStyle name="Heading 2 523" xfId="8312"/>
    <cellStyle name="Heading 2 524" xfId="8313"/>
    <cellStyle name="Heading 2 525" xfId="8314"/>
    <cellStyle name="Heading 2 526" xfId="8315"/>
    <cellStyle name="Heading 2 527" xfId="8316"/>
    <cellStyle name="Heading 2 528" xfId="8317"/>
    <cellStyle name="Heading 2 529" xfId="8318"/>
    <cellStyle name="Heading 2 53" xfId="8319"/>
    <cellStyle name="Heading 2 530" xfId="8320"/>
    <cellStyle name="Heading 2 531" xfId="8321"/>
    <cellStyle name="Heading 2 532" xfId="8322"/>
    <cellStyle name="Heading 2 533" xfId="8323"/>
    <cellStyle name="Heading 2 534" xfId="8324"/>
    <cellStyle name="Heading 2 535" xfId="8325"/>
    <cellStyle name="Heading 2 536" xfId="8326"/>
    <cellStyle name="Heading 2 537" xfId="8327"/>
    <cellStyle name="Heading 2 538" xfId="8328"/>
    <cellStyle name="Heading 2 539" xfId="8329"/>
    <cellStyle name="Heading 2 54" xfId="8330"/>
    <cellStyle name="Heading 2 540" xfId="8331"/>
    <cellStyle name="Heading 2 541" xfId="8332"/>
    <cellStyle name="Heading 2 542" xfId="8333"/>
    <cellStyle name="Heading 2 543" xfId="8334"/>
    <cellStyle name="Heading 2 544" xfId="8335"/>
    <cellStyle name="Heading 2 545" xfId="8336"/>
    <cellStyle name="Heading 2 546" xfId="8337"/>
    <cellStyle name="Heading 2 547" xfId="8338"/>
    <cellStyle name="Heading 2 548" xfId="8339"/>
    <cellStyle name="Heading 2 549" xfId="8340"/>
    <cellStyle name="Heading 2 55" xfId="8341"/>
    <cellStyle name="Heading 2 550" xfId="8342"/>
    <cellStyle name="Heading 2 551" xfId="8343"/>
    <cellStyle name="Heading 2 552" xfId="8344"/>
    <cellStyle name="Heading 2 553" xfId="8345"/>
    <cellStyle name="Heading 2 554" xfId="8346"/>
    <cellStyle name="Heading 2 555" xfId="8347"/>
    <cellStyle name="Heading 2 556" xfId="8348"/>
    <cellStyle name="Heading 2 557" xfId="8349"/>
    <cellStyle name="Heading 2 558" xfId="8350"/>
    <cellStyle name="Heading 2 559" xfId="8351"/>
    <cellStyle name="Heading 2 56" xfId="8352"/>
    <cellStyle name="Heading 2 560" xfId="8353"/>
    <cellStyle name="Heading 2 561" xfId="8354"/>
    <cellStyle name="Heading 2 562" xfId="8355"/>
    <cellStyle name="Heading 2 563" xfId="8356"/>
    <cellStyle name="Heading 2 564" xfId="8357"/>
    <cellStyle name="Heading 2 565" xfId="8358"/>
    <cellStyle name="Heading 2 566" xfId="8359"/>
    <cellStyle name="Heading 2 567" xfId="8360"/>
    <cellStyle name="Heading 2 568" xfId="8361"/>
    <cellStyle name="Heading 2 569" xfId="8362"/>
    <cellStyle name="Heading 2 57" xfId="8363"/>
    <cellStyle name="Heading 2 570" xfId="8364"/>
    <cellStyle name="Heading 2 571" xfId="8365"/>
    <cellStyle name="Heading 2 572" xfId="8366"/>
    <cellStyle name="Heading 2 573" xfId="8367"/>
    <cellStyle name="Heading 2 574" xfId="8368"/>
    <cellStyle name="Heading 2 575" xfId="8369"/>
    <cellStyle name="Heading 2 576" xfId="8370"/>
    <cellStyle name="Heading 2 577" xfId="8371"/>
    <cellStyle name="Heading 2 578" xfId="8372"/>
    <cellStyle name="Heading 2 579" xfId="8373"/>
    <cellStyle name="Heading 2 58" xfId="8374"/>
    <cellStyle name="Heading 2 580" xfId="8375"/>
    <cellStyle name="Heading 2 581" xfId="8376"/>
    <cellStyle name="Heading 2 582" xfId="8377"/>
    <cellStyle name="Heading 2 583" xfId="8378"/>
    <cellStyle name="Heading 2 584" xfId="8379"/>
    <cellStyle name="Heading 2 585" xfId="8380"/>
    <cellStyle name="Heading 2 586" xfId="8381"/>
    <cellStyle name="Heading 2 587" xfId="8382"/>
    <cellStyle name="Heading 2 588" xfId="8383"/>
    <cellStyle name="Heading 2 589" xfId="8384"/>
    <cellStyle name="Heading 2 59" xfId="8385"/>
    <cellStyle name="Heading 2 590" xfId="8386"/>
    <cellStyle name="Heading 2 591" xfId="8387"/>
    <cellStyle name="Heading 2 592" xfId="8388"/>
    <cellStyle name="Heading 2 593" xfId="8389"/>
    <cellStyle name="Heading 2 594" xfId="8390"/>
    <cellStyle name="Heading 2 595" xfId="8391"/>
    <cellStyle name="Heading 2 596" xfId="8392"/>
    <cellStyle name="Heading 2 597" xfId="8393"/>
    <cellStyle name="Heading 2 598" xfId="8394"/>
    <cellStyle name="Heading 2 599" xfId="8395"/>
    <cellStyle name="Heading 2 6" xfId="8396"/>
    <cellStyle name="Heading 2 60" xfId="8397"/>
    <cellStyle name="Heading 2 600" xfId="8398"/>
    <cellStyle name="Heading 2 601" xfId="8399"/>
    <cellStyle name="Heading 2 602" xfId="8400"/>
    <cellStyle name="Heading 2 603" xfId="8401"/>
    <cellStyle name="Heading 2 604" xfId="8402"/>
    <cellStyle name="Heading 2 605" xfId="8403"/>
    <cellStyle name="Heading 2 606" xfId="8404"/>
    <cellStyle name="Heading 2 607" xfId="8405"/>
    <cellStyle name="Heading 2 608" xfId="8406"/>
    <cellStyle name="Heading 2 609" xfId="8407"/>
    <cellStyle name="Heading 2 61" xfId="8408"/>
    <cellStyle name="Heading 2 610" xfId="8409"/>
    <cellStyle name="Heading 2 611" xfId="8410"/>
    <cellStyle name="Heading 2 612" xfId="8411"/>
    <cellStyle name="Heading 2 613" xfId="8412"/>
    <cellStyle name="Heading 2 614" xfId="8413"/>
    <cellStyle name="Heading 2 615" xfId="8414"/>
    <cellStyle name="Heading 2 616" xfId="8415"/>
    <cellStyle name="Heading 2 617" xfId="8416"/>
    <cellStyle name="Heading 2 618" xfId="8417"/>
    <cellStyle name="Heading 2 619" xfId="8418"/>
    <cellStyle name="Heading 2 62" xfId="8419"/>
    <cellStyle name="Heading 2 620" xfId="8420"/>
    <cellStyle name="Heading 2 621" xfId="8421"/>
    <cellStyle name="Heading 2 622" xfId="8422"/>
    <cellStyle name="Heading 2 623" xfId="8423"/>
    <cellStyle name="Heading 2 624" xfId="8424"/>
    <cellStyle name="Heading 2 625" xfId="8425"/>
    <cellStyle name="Heading 2 626" xfId="8426"/>
    <cellStyle name="Heading 2 627" xfId="8427"/>
    <cellStyle name="Heading 2 628" xfId="8428"/>
    <cellStyle name="Heading 2 629" xfId="8429"/>
    <cellStyle name="Heading 2 63" xfId="8430"/>
    <cellStyle name="Heading 2 630" xfId="8431"/>
    <cellStyle name="Heading 2 631" xfId="8432"/>
    <cellStyle name="Heading 2 632" xfId="8433"/>
    <cellStyle name="Heading 2 633" xfId="8434"/>
    <cellStyle name="Heading 2 634" xfId="8435"/>
    <cellStyle name="Heading 2 635" xfId="8436"/>
    <cellStyle name="Heading 2 636" xfId="8437"/>
    <cellStyle name="Heading 2 637" xfId="8438"/>
    <cellStyle name="Heading 2 638" xfId="8439"/>
    <cellStyle name="Heading 2 639" xfId="8440"/>
    <cellStyle name="Heading 2 64" xfId="8441"/>
    <cellStyle name="Heading 2 640" xfId="8442"/>
    <cellStyle name="Heading 2 641" xfId="8443"/>
    <cellStyle name="Heading 2 642" xfId="8444"/>
    <cellStyle name="Heading 2 643" xfId="8445"/>
    <cellStyle name="Heading 2 644" xfId="8446"/>
    <cellStyle name="Heading 2 645" xfId="8447"/>
    <cellStyle name="Heading 2 646" xfId="8448"/>
    <cellStyle name="Heading 2 647" xfId="8449"/>
    <cellStyle name="Heading 2 648" xfId="8450"/>
    <cellStyle name="Heading 2 649" xfId="8451"/>
    <cellStyle name="Heading 2 65" xfId="8452"/>
    <cellStyle name="Heading 2 650" xfId="8453"/>
    <cellStyle name="Heading 2 651" xfId="8454"/>
    <cellStyle name="Heading 2 652" xfId="8455"/>
    <cellStyle name="Heading 2 653" xfId="8456"/>
    <cellStyle name="Heading 2 654" xfId="8457"/>
    <cellStyle name="Heading 2 655" xfId="8458"/>
    <cellStyle name="Heading 2 656" xfId="8459"/>
    <cellStyle name="Heading 2 657" xfId="8460"/>
    <cellStyle name="Heading 2 658" xfId="8461"/>
    <cellStyle name="Heading 2 659" xfId="8462"/>
    <cellStyle name="Heading 2 66" xfId="8463"/>
    <cellStyle name="Heading 2 660" xfId="8464"/>
    <cellStyle name="Heading 2 661" xfId="8465"/>
    <cellStyle name="Heading 2 662" xfId="8466"/>
    <cellStyle name="Heading 2 663" xfId="8467"/>
    <cellStyle name="Heading 2 664" xfId="8468"/>
    <cellStyle name="Heading 2 665" xfId="8469"/>
    <cellStyle name="Heading 2 666" xfId="8470"/>
    <cellStyle name="Heading 2 667" xfId="8471"/>
    <cellStyle name="Heading 2 668" xfId="8472"/>
    <cellStyle name="Heading 2 669" xfId="8473"/>
    <cellStyle name="Heading 2 67" xfId="8474"/>
    <cellStyle name="Heading 2 670" xfId="8475"/>
    <cellStyle name="Heading 2 671" xfId="8476"/>
    <cellStyle name="Heading 2 672" xfId="8477"/>
    <cellStyle name="Heading 2 673" xfId="8478"/>
    <cellStyle name="Heading 2 674" xfId="8479"/>
    <cellStyle name="Heading 2 675" xfId="8480"/>
    <cellStyle name="Heading 2 676" xfId="8481"/>
    <cellStyle name="Heading 2 677" xfId="8482"/>
    <cellStyle name="Heading 2 678" xfId="8483"/>
    <cellStyle name="Heading 2 679" xfId="8484"/>
    <cellStyle name="Heading 2 68" xfId="8485"/>
    <cellStyle name="Heading 2 680" xfId="8486"/>
    <cellStyle name="Heading 2 681" xfId="8487"/>
    <cellStyle name="Heading 2 682" xfId="8488"/>
    <cellStyle name="Heading 2 683" xfId="8489"/>
    <cellStyle name="Heading 2 684" xfId="8490"/>
    <cellStyle name="Heading 2 685" xfId="8491"/>
    <cellStyle name="Heading 2 686" xfId="8492"/>
    <cellStyle name="Heading 2 687" xfId="8493"/>
    <cellStyle name="Heading 2 688" xfId="8494"/>
    <cellStyle name="Heading 2 689" xfId="8495"/>
    <cellStyle name="Heading 2 69" xfId="8496"/>
    <cellStyle name="Heading 2 690" xfId="8497"/>
    <cellStyle name="Heading 2 691" xfId="8498"/>
    <cellStyle name="Heading 2 692" xfId="8499"/>
    <cellStyle name="Heading 2 693" xfId="8500"/>
    <cellStyle name="Heading 2 694" xfId="8501"/>
    <cellStyle name="Heading 2 695" xfId="8502"/>
    <cellStyle name="Heading 2 696" xfId="8503"/>
    <cellStyle name="Heading 2 697" xfId="8504"/>
    <cellStyle name="Heading 2 698" xfId="8505"/>
    <cellStyle name="Heading 2 699" xfId="8506"/>
    <cellStyle name="Heading 2 7" xfId="8507"/>
    <cellStyle name="Heading 2 70" xfId="8508"/>
    <cellStyle name="Heading 2 700" xfId="8509"/>
    <cellStyle name="Heading 2 701" xfId="8510"/>
    <cellStyle name="Heading 2 702" xfId="8511"/>
    <cellStyle name="Heading 2 703" xfId="8512"/>
    <cellStyle name="Heading 2 704" xfId="8513"/>
    <cellStyle name="Heading 2 705" xfId="8514"/>
    <cellStyle name="Heading 2 706" xfId="8515"/>
    <cellStyle name="Heading 2 707" xfId="8516"/>
    <cellStyle name="Heading 2 708" xfId="8517"/>
    <cellStyle name="Heading 2 709" xfId="8518"/>
    <cellStyle name="Heading 2 71" xfId="8519"/>
    <cellStyle name="Heading 2 710" xfId="8520"/>
    <cellStyle name="Heading 2 711" xfId="8521"/>
    <cellStyle name="Heading 2 712" xfId="8522"/>
    <cellStyle name="Heading 2 713" xfId="8523"/>
    <cellStyle name="Heading 2 714" xfId="8524"/>
    <cellStyle name="Heading 2 715" xfId="8525"/>
    <cellStyle name="Heading 2 716" xfId="8526"/>
    <cellStyle name="Heading 2 717" xfId="8527"/>
    <cellStyle name="Heading 2 718" xfId="8528"/>
    <cellStyle name="Heading 2 719" xfId="8529"/>
    <cellStyle name="Heading 2 72" xfId="8530"/>
    <cellStyle name="Heading 2 720" xfId="8531"/>
    <cellStyle name="Heading 2 721" xfId="8532"/>
    <cellStyle name="Heading 2 722" xfId="8533"/>
    <cellStyle name="Heading 2 723" xfId="8534"/>
    <cellStyle name="Heading 2 724" xfId="8535"/>
    <cellStyle name="Heading 2 725" xfId="8536"/>
    <cellStyle name="Heading 2 726" xfId="8537"/>
    <cellStyle name="Heading 2 727" xfId="8538"/>
    <cellStyle name="Heading 2 728" xfId="8539"/>
    <cellStyle name="Heading 2 729" xfId="8540"/>
    <cellStyle name="Heading 2 73" xfId="8541"/>
    <cellStyle name="Heading 2 730" xfId="8542"/>
    <cellStyle name="Heading 2 731" xfId="8543"/>
    <cellStyle name="Heading 2 732" xfId="8544"/>
    <cellStyle name="Heading 2 733" xfId="8545"/>
    <cellStyle name="Heading 2 734" xfId="8546"/>
    <cellStyle name="Heading 2 735" xfId="8547"/>
    <cellStyle name="Heading 2 736" xfId="8548"/>
    <cellStyle name="Heading 2 737" xfId="8549"/>
    <cellStyle name="Heading 2 738" xfId="8550"/>
    <cellStyle name="Heading 2 739" xfId="8551"/>
    <cellStyle name="Heading 2 74" xfId="8552"/>
    <cellStyle name="Heading 2 740" xfId="8553"/>
    <cellStyle name="Heading 2 741" xfId="8554"/>
    <cellStyle name="Heading 2 742" xfId="8555"/>
    <cellStyle name="Heading 2 743" xfId="8556"/>
    <cellStyle name="Heading 2 744" xfId="8557"/>
    <cellStyle name="Heading 2 745" xfId="8558"/>
    <cellStyle name="Heading 2 746" xfId="8559"/>
    <cellStyle name="Heading 2 747" xfId="8560"/>
    <cellStyle name="Heading 2 748" xfId="8561"/>
    <cellStyle name="Heading 2 749" xfId="8562"/>
    <cellStyle name="Heading 2 75" xfId="8563"/>
    <cellStyle name="Heading 2 750" xfId="8564"/>
    <cellStyle name="Heading 2 751" xfId="8565"/>
    <cellStyle name="Heading 2 752" xfId="8566"/>
    <cellStyle name="Heading 2 753" xfId="8567"/>
    <cellStyle name="Heading 2 754" xfId="8568"/>
    <cellStyle name="Heading 2 755" xfId="8569"/>
    <cellStyle name="Heading 2 756" xfId="8570"/>
    <cellStyle name="Heading 2 757" xfId="8571"/>
    <cellStyle name="Heading 2 758" xfId="8572"/>
    <cellStyle name="Heading 2 759" xfId="8573"/>
    <cellStyle name="Heading 2 76" xfId="8574"/>
    <cellStyle name="Heading 2 760" xfId="8575"/>
    <cellStyle name="Heading 2 761" xfId="8576"/>
    <cellStyle name="Heading 2 762" xfId="8577"/>
    <cellStyle name="Heading 2 763" xfId="8578"/>
    <cellStyle name="Heading 2 764" xfId="8579"/>
    <cellStyle name="Heading 2 765" xfId="8580"/>
    <cellStyle name="Heading 2 766" xfId="8581"/>
    <cellStyle name="Heading 2 767" xfId="8582"/>
    <cellStyle name="Heading 2 768" xfId="8583"/>
    <cellStyle name="Heading 2 769" xfId="8584"/>
    <cellStyle name="Heading 2 77" xfId="8585"/>
    <cellStyle name="Heading 2 770" xfId="8586"/>
    <cellStyle name="Heading 2 771" xfId="8587"/>
    <cellStyle name="Heading 2 772" xfId="8588"/>
    <cellStyle name="Heading 2 773" xfId="8589"/>
    <cellStyle name="Heading 2 774" xfId="8590"/>
    <cellStyle name="Heading 2 775" xfId="8591"/>
    <cellStyle name="Heading 2 776" xfId="8592"/>
    <cellStyle name="Heading 2 777" xfId="8593"/>
    <cellStyle name="Heading 2 778" xfId="8594"/>
    <cellStyle name="Heading 2 779" xfId="8595"/>
    <cellStyle name="Heading 2 78" xfId="8596"/>
    <cellStyle name="Heading 2 780" xfId="8597"/>
    <cellStyle name="Heading 2 781" xfId="8598"/>
    <cellStyle name="Heading 2 782" xfId="8599"/>
    <cellStyle name="Heading 2 783" xfId="8600"/>
    <cellStyle name="Heading 2 784" xfId="8601"/>
    <cellStyle name="Heading 2 785" xfId="8602"/>
    <cellStyle name="Heading 2 786" xfId="8603"/>
    <cellStyle name="Heading 2 787" xfId="8604"/>
    <cellStyle name="Heading 2 788" xfId="8605"/>
    <cellStyle name="Heading 2 789" xfId="8606"/>
    <cellStyle name="Heading 2 79" xfId="8607"/>
    <cellStyle name="Heading 2 790" xfId="8608"/>
    <cellStyle name="Heading 2 791" xfId="8609"/>
    <cellStyle name="Heading 2 792" xfId="8610"/>
    <cellStyle name="Heading 2 793" xfId="8611"/>
    <cellStyle name="Heading 2 794" xfId="8612"/>
    <cellStyle name="Heading 2 795" xfId="8613"/>
    <cellStyle name="Heading 2 796" xfId="8614"/>
    <cellStyle name="Heading 2 797" xfId="8615"/>
    <cellStyle name="Heading 2 798" xfId="8616"/>
    <cellStyle name="Heading 2 799" xfId="8617"/>
    <cellStyle name="Heading 2 8" xfId="8618"/>
    <cellStyle name="Heading 2 80" xfId="8619"/>
    <cellStyle name="Heading 2 800" xfId="8620"/>
    <cellStyle name="Heading 2 801" xfId="8621"/>
    <cellStyle name="Heading 2 802" xfId="8622"/>
    <cellStyle name="Heading 2 803" xfId="8623"/>
    <cellStyle name="Heading 2 804" xfId="8624"/>
    <cellStyle name="Heading 2 805" xfId="8625"/>
    <cellStyle name="Heading 2 806" xfId="8626"/>
    <cellStyle name="Heading 2 807" xfId="8627"/>
    <cellStyle name="Heading 2 808" xfId="8628"/>
    <cellStyle name="Heading 2 809" xfId="8629"/>
    <cellStyle name="Heading 2 81" xfId="8630"/>
    <cellStyle name="Heading 2 810" xfId="8631"/>
    <cellStyle name="Heading 2 811" xfId="8632"/>
    <cellStyle name="Heading 2 812" xfId="8633"/>
    <cellStyle name="Heading 2 813" xfId="8634"/>
    <cellStyle name="Heading 2 814" xfId="8635"/>
    <cellStyle name="Heading 2 815" xfId="8636"/>
    <cellStyle name="Heading 2 816" xfId="8637"/>
    <cellStyle name="Heading 2 817" xfId="8638"/>
    <cellStyle name="Heading 2 818" xfId="8639"/>
    <cellStyle name="Heading 2 819" xfId="8640"/>
    <cellStyle name="Heading 2 82" xfId="8641"/>
    <cellStyle name="Heading 2 820" xfId="8642"/>
    <cellStyle name="Heading 2 821" xfId="8643"/>
    <cellStyle name="Heading 2 822" xfId="8644"/>
    <cellStyle name="Heading 2 823" xfId="8645"/>
    <cellStyle name="Heading 2 824" xfId="8646"/>
    <cellStyle name="Heading 2 825" xfId="8647"/>
    <cellStyle name="Heading 2 826" xfId="8648"/>
    <cellStyle name="Heading 2 827" xfId="8649"/>
    <cellStyle name="Heading 2 828" xfId="8650"/>
    <cellStyle name="Heading 2 829" xfId="8651"/>
    <cellStyle name="Heading 2 83" xfId="8652"/>
    <cellStyle name="Heading 2 830" xfId="8653"/>
    <cellStyle name="Heading 2 831" xfId="8654"/>
    <cellStyle name="Heading 2 832" xfId="8655"/>
    <cellStyle name="Heading 2 833" xfId="8656"/>
    <cellStyle name="Heading 2 834" xfId="8657"/>
    <cellStyle name="Heading 2 835" xfId="8658"/>
    <cellStyle name="Heading 2 836" xfId="8659"/>
    <cellStyle name="Heading 2 837" xfId="8660"/>
    <cellStyle name="Heading 2 838" xfId="8661"/>
    <cellStyle name="Heading 2 839" xfId="8662"/>
    <cellStyle name="Heading 2 84" xfId="8663"/>
    <cellStyle name="Heading 2 840" xfId="8664"/>
    <cellStyle name="Heading 2 841" xfId="8665"/>
    <cellStyle name="Heading 2 842" xfId="8666"/>
    <cellStyle name="Heading 2 843" xfId="8667"/>
    <cellStyle name="Heading 2 844" xfId="8668"/>
    <cellStyle name="Heading 2 845" xfId="8669"/>
    <cellStyle name="Heading 2 846" xfId="8670"/>
    <cellStyle name="Heading 2 847" xfId="8671"/>
    <cellStyle name="Heading 2 848" xfId="8672"/>
    <cellStyle name="Heading 2 849" xfId="8673"/>
    <cellStyle name="Heading 2 85" xfId="8674"/>
    <cellStyle name="Heading 2 850" xfId="8675"/>
    <cellStyle name="Heading 2 851" xfId="8676"/>
    <cellStyle name="Heading 2 852" xfId="8677"/>
    <cellStyle name="Heading 2 853" xfId="8678"/>
    <cellStyle name="Heading 2 854" xfId="8679"/>
    <cellStyle name="Heading 2 855" xfId="8680"/>
    <cellStyle name="Heading 2 856" xfId="8681"/>
    <cellStyle name="Heading 2 857" xfId="8682"/>
    <cellStyle name="Heading 2 858" xfId="8683"/>
    <cellStyle name="Heading 2 859" xfId="8684"/>
    <cellStyle name="Heading 2 86" xfId="8685"/>
    <cellStyle name="Heading 2 860" xfId="8686"/>
    <cellStyle name="Heading 2 861" xfId="8687"/>
    <cellStyle name="Heading 2 862" xfId="8688"/>
    <cellStyle name="Heading 2 863" xfId="8689"/>
    <cellStyle name="Heading 2 864" xfId="8690"/>
    <cellStyle name="Heading 2 865" xfId="8691"/>
    <cellStyle name="Heading 2 866" xfId="8692"/>
    <cellStyle name="Heading 2 867" xfId="8693"/>
    <cellStyle name="Heading 2 868" xfId="8694"/>
    <cellStyle name="Heading 2 869" xfId="8695"/>
    <cellStyle name="Heading 2 87" xfId="8696"/>
    <cellStyle name="Heading 2 870" xfId="8697"/>
    <cellStyle name="Heading 2 871" xfId="8698"/>
    <cellStyle name="Heading 2 872" xfId="8699"/>
    <cellStyle name="Heading 2 873" xfId="8700"/>
    <cellStyle name="Heading 2 874" xfId="8701"/>
    <cellStyle name="Heading 2 875" xfId="8702"/>
    <cellStyle name="Heading 2 876" xfId="8703"/>
    <cellStyle name="Heading 2 877" xfId="8704"/>
    <cellStyle name="Heading 2 878" xfId="8705"/>
    <cellStyle name="Heading 2 879" xfId="8706"/>
    <cellStyle name="Heading 2 88" xfId="8707"/>
    <cellStyle name="Heading 2 880" xfId="8708"/>
    <cellStyle name="Heading 2 881" xfId="8709"/>
    <cellStyle name="Heading 2 882" xfId="8710"/>
    <cellStyle name="Heading 2 883" xfId="8711"/>
    <cellStyle name="Heading 2 884" xfId="8712"/>
    <cellStyle name="Heading 2 885" xfId="8713"/>
    <cellStyle name="Heading 2 886" xfId="8714"/>
    <cellStyle name="Heading 2 887" xfId="8715"/>
    <cellStyle name="Heading 2 888" xfId="8716"/>
    <cellStyle name="Heading 2 889" xfId="8717"/>
    <cellStyle name="Heading 2 89" xfId="8718"/>
    <cellStyle name="Heading 2 890" xfId="8719"/>
    <cellStyle name="Heading 2 891" xfId="8720"/>
    <cellStyle name="Heading 2 892" xfId="8721"/>
    <cellStyle name="Heading 2 893" xfId="8722"/>
    <cellStyle name="Heading 2 894" xfId="8723"/>
    <cellStyle name="Heading 2 895" xfId="8724"/>
    <cellStyle name="Heading 2 896" xfId="8725"/>
    <cellStyle name="Heading 2 897" xfId="8726"/>
    <cellStyle name="Heading 2 898" xfId="8727"/>
    <cellStyle name="Heading 2 899" xfId="8728"/>
    <cellStyle name="Heading 2 9" xfId="8729"/>
    <cellStyle name="Heading 2 90" xfId="8730"/>
    <cellStyle name="Heading 2 900" xfId="8731"/>
    <cellStyle name="Heading 2 901" xfId="8732"/>
    <cellStyle name="Heading 2 902" xfId="8733"/>
    <cellStyle name="Heading 2 903" xfId="8734"/>
    <cellStyle name="Heading 2 904" xfId="8735"/>
    <cellStyle name="Heading 2 905" xfId="8736"/>
    <cellStyle name="Heading 2 906" xfId="8737"/>
    <cellStyle name="Heading 2 907" xfId="8738"/>
    <cellStyle name="Heading 2 908" xfId="8739"/>
    <cellStyle name="Heading 2 909" xfId="8740"/>
    <cellStyle name="Heading 2 91" xfId="8741"/>
    <cellStyle name="Heading 2 910" xfId="8742"/>
    <cellStyle name="Heading 2 911" xfId="8743"/>
    <cellStyle name="Heading 2 912" xfId="8744"/>
    <cellStyle name="Heading 2 913" xfId="8745"/>
    <cellStyle name="Heading 2 914" xfId="8746"/>
    <cellStyle name="Heading 2 915" xfId="8747"/>
    <cellStyle name="Heading 2 916" xfId="8748"/>
    <cellStyle name="Heading 2 917" xfId="8749"/>
    <cellStyle name="Heading 2 918" xfId="8750"/>
    <cellStyle name="Heading 2 919" xfId="8751"/>
    <cellStyle name="Heading 2 92" xfId="8752"/>
    <cellStyle name="Heading 2 920" xfId="8753"/>
    <cellStyle name="Heading 2 921" xfId="8754"/>
    <cellStyle name="Heading 2 922" xfId="8755"/>
    <cellStyle name="Heading 2 923" xfId="8756"/>
    <cellStyle name="Heading 2 924" xfId="8757"/>
    <cellStyle name="Heading 2 925" xfId="8758"/>
    <cellStyle name="Heading 2 926" xfId="8759"/>
    <cellStyle name="Heading 2 927" xfId="8760"/>
    <cellStyle name="Heading 2 928" xfId="8761"/>
    <cellStyle name="Heading 2 929" xfId="8762"/>
    <cellStyle name="Heading 2 93" xfId="8763"/>
    <cellStyle name="Heading 2 930" xfId="8764"/>
    <cellStyle name="Heading 2 931" xfId="8765"/>
    <cellStyle name="Heading 2 932" xfId="8766"/>
    <cellStyle name="Heading 2 933" xfId="8767"/>
    <cellStyle name="Heading 2 934" xfId="8768"/>
    <cellStyle name="Heading 2 935" xfId="8769"/>
    <cellStyle name="Heading 2 936" xfId="8770"/>
    <cellStyle name="Heading 2 937" xfId="8771"/>
    <cellStyle name="Heading 2 938" xfId="8772"/>
    <cellStyle name="Heading 2 939" xfId="8773"/>
    <cellStyle name="Heading 2 94" xfId="8774"/>
    <cellStyle name="Heading 2 940" xfId="8775"/>
    <cellStyle name="Heading 2 941" xfId="8776"/>
    <cellStyle name="Heading 2 942" xfId="8777"/>
    <cellStyle name="Heading 2 943" xfId="8778"/>
    <cellStyle name="Heading 2 944" xfId="8779"/>
    <cellStyle name="Heading 2 945" xfId="8780"/>
    <cellStyle name="Heading 2 946" xfId="8781"/>
    <cellStyle name="Heading 2 947" xfId="8782"/>
    <cellStyle name="Heading 2 948" xfId="8783"/>
    <cellStyle name="Heading 2 949" xfId="8784"/>
    <cellStyle name="Heading 2 95" xfId="8785"/>
    <cellStyle name="Heading 2 950" xfId="8786"/>
    <cellStyle name="Heading 2 951" xfId="8787"/>
    <cellStyle name="Heading 2 952" xfId="8788"/>
    <cellStyle name="Heading 2 953" xfId="8789"/>
    <cellStyle name="Heading 2 954" xfId="8790"/>
    <cellStyle name="Heading 2 955" xfId="8791"/>
    <cellStyle name="Heading 2 956" xfId="8792"/>
    <cellStyle name="Heading 2 957" xfId="8793"/>
    <cellStyle name="Heading 2 958" xfId="8794"/>
    <cellStyle name="Heading 2 959" xfId="8795"/>
    <cellStyle name="Heading 2 96" xfId="8796"/>
    <cellStyle name="Heading 2 960" xfId="8797"/>
    <cellStyle name="Heading 2 961" xfId="8798"/>
    <cellStyle name="Heading 2 962" xfId="8799"/>
    <cellStyle name="Heading 2 963" xfId="8800"/>
    <cellStyle name="Heading 2 964" xfId="8801"/>
    <cellStyle name="Heading 2 965" xfId="8802"/>
    <cellStyle name="Heading 2 966" xfId="8803"/>
    <cellStyle name="Heading 2 967" xfId="8804"/>
    <cellStyle name="Heading 2 968" xfId="8805"/>
    <cellStyle name="Heading 2 969" xfId="8806"/>
    <cellStyle name="Heading 2 97" xfId="8807"/>
    <cellStyle name="Heading 2 970" xfId="8808"/>
    <cellStyle name="Heading 2 971" xfId="8809"/>
    <cellStyle name="Heading 2 972" xfId="8810"/>
    <cellStyle name="Heading 2 973" xfId="8811"/>
    <cellStyle name="Heading 2 974" xfId="8812"/>
    <cellStyle name="Heading 2 975" xfId="8813"/>
    <cellStyle name="Heading 2 976" xfId="8814"/>
    <cellStyle name="Heading 2 977" xfId="8815"/>
    <cellStyle name="Heading 2 978" xfId="8816"/>
    <cellStyle name="Heading 2 979" xfId="8817"/>
    <cellStyle name="Heading 2 98" xfId="8818"/>
    <cellStyle name="Heading 2 980" xfId="8819"/>
    <cellStyle name="Heading 2 981" xfId="8820"/>
    <cellStyle name="Heading 2 982" xfId="8821"/>
    <cellStyle name="Heading 2 983" xfId="8822"/>
    <cellStyle name="Heading 2 984" xfId="8823"/>
    <cellStyle name="Heading 2 985" xfId="8824"/>
    <cellStyle name="Heading 2 986" xfId="8825"/>
    <cellStyle name="Heading 2 987" xfId="8826"/>
    <cellStyle name="Heading 2 988" xfId="8827"/>
    <cellStyle name="Heading 2 989" xfId="8828"/>
    <cellStyle name="Heading 2 99" xfId="8829"/>
    <cellStyle name="Heading 2 990" xfId="8830"/>
    <cellStyle name="Heading 2 991" xfId="8831"/>
    <cellStyle name="Heading 2 992" xfId="8832"/>
    <cellStyle name="Heading 2 993" xfId="8833"/>
    <cellStyle name="Heading 2 994" xfId="8834"/>
    <cellStyle name="Heading 2 995" xfId="8835"/>
    <cellStyle name="Heading 2 996" xfId="8836"/>
    <cellStyle name="Heading 2 997" xfId="8837"/>
    <cellStyle name="Heading 2 998" xfId="8838"/>
    <cellStyle name="Heading 2 999" xfId="8839"/>
    <cellStyle name="Heading 3" xfId="408"/>
    <cellStyle name="Heading 3 10" xfId="8840"/>
    <cellStyle name="Heading 3 100" xfId="8841"/>
    <cellStyle name="Heading 3 1000" xfId="8842"/>
    <cellStyle name="Heading 3 1001" xfId="8843"/>
    <cellStyle name="Heading 3 1002" xfId="8844"/>
    <cellStyle name="Heading 3 1003" xfId="8845"/>
    <cellStyle name="Heading 3 1004" xfId="8846"/>
    <cellStyle name="Heading 3 1005" xfId="8847"/>
    <cellStyle name="Heading 3 1006" xfId="8848"/>
    <cellStyle name="Heading 3 1007" xfId="8849"/>
    <cellStyle name="Heading 3 1008" xfId="8850"/>
    <cellStyle name="Heading 3 1009" xfId="8851"/>
    <cellStyle name="Heading 3 101" xfId="8852"/>
    <cellStyle name="Heading 3 1010" xfId="8853"/>
    <cellStyle name="Heading 3 1011" xfId="8854"/>
    <cellStyle name="Heading 3 1012" xfId="8855"/>
    <cellStyle name="Heading 3 1013" xfId="8856"/>
    <cellStyle name="Heading 3 1014" xfId="8857"/>
    <cellStyle name="Heading 3 1015" xfId="8858"/>
    <cellStyle name="Heading 3 1016" xfId="8859"/>
    <cellStyle name="Heading 3 1017" xfId="8860"/>
    <cellStyle name="Heading 3 1018" xfId="8861"/>
    <cellStyle name="Heading 3 1019" xfId="8862"/>
    <cellStyle name="Heading 3 102" xfId="8863"/>
    <cellStyle name="Heading 3 1020" xfId="8864"/>
    <cellStyle name="Heading 3 1021" xfId="8865"/>
    <cellStyle name="Heading 3 1022" xfId="8866"/>
    <cellStyle name="Heading 3 1023" xfId="8867"/>
    <cellStyle name="Heading 3 1024" xfId="8868"/>
    <cellStyle name="Heading 3 1025" xfId="8869"/>
    <cellStyle name="Heading 3 1026" xfId="8870"/>
    <cellStyle name="Heading 3 1027" xfId="8871"/>
    <cellStyle name="Heading 3 1028" xfId="8872"/>
    <cellStyle name="Heading 3 1029" xfId="8873"/>
    <cellStyle name="Heading 3 103" xfId="8874"/>
    <cellStyle name="Heading 3 1030" xfId="8875"/>
    <cellStyle name="Heading 3 1031" xfId="8876"/>
    <cellStyle name="Heading 3 1032" xfId="8877"/>
    <cellStyle name="Heading 3 1033" xfId="8878"/>
    <cellStyle name="Heading 3 1034" xfId="8879"/>
    <cellStyle name="Heading 3 1035" xfId="8880"/>
    <cellStyle name="Heading 3 1036" xfId="8881"/>
    <cellStyle name="Heading 3 1037" xfId="8882"/>
    <cellStyle name="Heading 3 1038" xfId="8883"/>
    <cellStyle name="Heading 3 1039" xfId="8884"/>
    <cellStyle name="Heading 3 104" xfId="8885"/>
    <cellStyle name="Heading 3 1040" xfId="8886"/>
    <cellStyle name="Heading 3 1041" xfId="8887"/>
    <cellStyle name="Heading 3 1042" xfId="8888"/>
    <cellStyle name="Heading 3 1043" xfId="8889"/>
    <cellStyle name="Heading 3 1044" xfId="8890"/>
    <cellStyle name="Heading 3 1045" xfId="8891"/>
    <cellStyle name="Heading 3 1046" xfId="8892"/>
    <cellStyle name="Heading 3 1047" xfId="8893"/>
    <cellStyle name="Heading 3 1048" xfId="8894"/>
    <cellStyle name="Heading 3 1049" xfId="8895"/>
    <cellStyle name="Heading 3 105" xfId="8896"/>
    <cellStyle name="Heading 3 1050" xfId="8897"/>
    <cellStyle name="Heading 3 1051" xfId="8898"/>
    <cellStyle name="Heading 3 1052" xfId="8899"/>
    <cellStyle name="Heading 3 1053" xfId="8900"/>
    <cellStyle name="Heading 3 1054" xfId="8901"/>
    <cellStyle name="Heading 3 1055" xfId="8902"/>
    <cellStyle name="Heading 3 1056" xfId="8903"/>
    <cellStyle name="Heading 3 1057" xfId="8904"/>
    <cellStyle name="Heading 3 1058" xfId="8905"/>
    <cellStyle name="Heading 3 1059" xfId="8906"/>
    <cellStyle name="Heading 3 106" xfId="8907"/>
    <cellStyle name="Heading 3 1060" xfId="8908"/>
    <cellStyle name="Heading 3 1061" xfId="8909"/>
    <cellStyle name="Heading 3 1062" xfId="8910"/>
    <cellStyle name="Heading 3 1063" xfId="8911"/>
    <cellStyle name="Heading 3 1064" xfId="8912"/>
    <cellStyle name="Heading 3 1065" xfId="8913"/>
    <cellStyle name="Heading 3 1066" xfId="8914"/>
    <cellStyle name="Heading 3 1067" xfId="8915"/>
    <cellStyle name="Heading 3 1068" xfId="8916"/>
    <cellStyle name="Heading 3 1069" xfId="8917"/>
    <cellStyle name="Heading 3 107" xfId="8918"/>
    <cellStyle name="Heading 3 1070" xfId="8919"/>
    <cellStyle name="Heading 3 1071" xfId="8920"/>
    <cellStyle name="Heading 3 1072" xfId="8921"/>
    <cellStyle name="Heading 3 1073" xfId="8922"/>
    <cellStyle name="Heading 3 1074" xfId="8923"/>
    <cellStyle name="Heading 3 1075" xfId="8924"/>
    <cellStyle name="Heading 3 1076" xfId="8925"/>
    <cellStyle name="Heading 3 1077" xfId="8926"/>
    <cellStyle name="Heading 3 1078" xfId="8927"/>
    <cellStyle name="Heading 3 1079" xfId="8928"/>
    <cellStyle name="Heading 3 108" xfId="8929"/>
    <cellStyle name="Heading 3 1080" xfId="8930"/>
    <cellStyle name="Heading 3 1081" xfId="8931"/>
    <cellStyle name="Heading 3 1082" xfId="8932"/>
    <cellStyle name="Heading 3 1083" xfId="8933"/>
    <cellStyle name="Heading 3 1084" xfId="8934"/>
    <cellStyle name="Heading 3 1085" xfId="8935"/>
    <cellStyle name="Heading 3 1086" xfId="8936"/>
    <cellStyle name="Heading 3 1087" xfId="8937"/>
    <cellStyle name="Heading 3 1088" xfId="8938"/>
    <cellStyle name="Heading 3 1089" xfId="8939"/>
    <cellStyle name="Heading 3 109" xfId="8940"/>
    <cellStyle name="Heading 3 1090" xfId="8941"/>
    <cellStyle name="Heading 3 1091" xfId="8942"/>
    <cellStyle name="Heading 3 1092" xfId="8943"/>
    <cellStyle name="Heading 3 1093" xfId="8944"/>
    <cellStyle name="Heading 3 1094" xfId="8945"/>
    <cellStyle name="Heading 3 1095" xfId="8946"/>
    <cellStyle name="Heading 3 1096" xfId="8947"/>
    <cellStyle name="Heading 3 1097" xfId="8948"/>
    <cellStyle name="Heading 3 1098" xfId="8949"/>
    <cellStyle name="Heading 3 1099" xfId="8950"/>
    <cellStyle name="Heading 3 11" xfId="8951"/>
    <cellStyle name="Heading 3 110" xfId="8952"/>
    <cellStyle name="Heading 3 1100" xfId="8953"/>
    <cellStyle name="Heading 3 1101" xfId="8954"/>
    <cellStyle name="Heading 3 1102" xfId="8955"/>
    <cellStyle name="Heading 3 1103" xfId="8956"/>
    <cellStyle name="Heading 3 1104" xfId="8957"/>
    <cellStyle name="Heading 3 1105" xfId="8958"/>
    <cellStyle name="Heading 3 1106" xfId="8959"/>
    <cellStyle name="Heading 3 1107" xfId="8960"/>
    <cellStyle name="Heading 3 1108" xfId="8961"/>
    <cellStyle name="Heading 3 1109" xfId="8962"/>
    <cellStyle name="Heading 3 111" xfId="8963"/>
    <cellStyle name="Heading 3 1110" xfId="8964"/>
    <cellStyle name="Heading 3 1111" xfId="8965"/>
    <cellStyle name="Heading 3 1112" xfId="8966"/>
    <cellStyle name="Heading 3 1113" xfId="8967"/>
    <cellStyle name="Heading 3 1114" xfId="8968"/>
    <cellStyle name="Heading 3 1115" xfId="8969"/>
    <cellStyle name="Heading 3 1116" xfId="8970"/>
    <cellStyle name="Heading 3 1117" xfId="8971"/>
    <cellStyle name="Heading 3 1118" xfId="8972"/>
    <cellStyle name="Heading 3 1119" xfId="8973"/>
    <cellStyle name="Heading 3 112" xfId="8974"/>
    <cellStyle name="Heading 3 1120" xfId="8975"/>
    <cellStyle name="Heading 3 1121" xfId="8976"/>
    <cellStyle name="Heading 3 1122" xfId="8977"/>
    <cellStyle name="Heading 3 1123" xfId="8978"/>
    <cellStyle name="Heading 3 1124" xfId="8979"/>
    <cellStyle name="Heading 3 1125" xfId="8980"/>
    <cellStyle name="Heading 3 1126" xfId="8981"/>
    <cellStyle name="Heading 3 1127" xfId="8982"/>
    <cellStyle name="Heading 3 1128" xfId="8983"/>
    <cellStyle name="Heading 3 1129" xfId="8984"/>
    <cellStyle name="Heading 3 113" xfId="8985"/>
    <cellStyle name="Heading 3 1130" xfId="8986"/>
    <cellStyle name="Heading 3 1131" xfId="8987"/>
    <cellStyle name="Heading 3 1132" xfId="8988"/>
    <cellStyle name="Heading 3 1133" xfId="8989"/>
    <cellStyle name="Heading 3 1134" xfId="8990"/>
    <cellStyle name="Heading 3 1135" xfId="8991"/>
    <cellStyle name="Heading 3 1136" xfId="8992"/>
    <cellStyle name="Heading 3 1137" xfId="8993"/>
    <cellStyle name="Heading 3 1138" xfId="8994"/>
    <cellStyle name="Heading 3 1139" xfId="8995"/>
    <cellStyle name="Heading 3 114" xfId="8996"/>
    <cellStyle name="Heading 3 1140" xfId="8997"/>
    <cellStyle name="Heading 3 1141" xfId="8998"/>
    <cellStyle name="Heading 3 1142" xfId="8999"/>
    <cellStyle name="Heading 3 1143" xfId="9000"/>
    <cellStyle name="Heading 3 1144" xfId="9001"/>
    <cellStyle name="Heading 3 1145" xfId="9002"/>
    <cellStyle name="Heading 3 1146" xfId="9003"/>
    <cellStyle name="Heading 3 1147" xfId="9004"/>
    <cellStyle name="Heading 3 1148" xfId="9005"/>
    <cellStyle name="Heading 3 1149" xfId="9006"/>
    <cellStyle name="Heading 3 115" xfId="9007"/>
    <cellStyle name="Heading 3 1150" xfId="9008"/>
    <cellStyle name="Heading 3 1151" xfId="9009"/>
    <cellStyle name="Heading 3 1152" xfId="9010"/>
    <cellStyle name="Heading 3 1153" xfId="9011"/>
    <cellStyle name="Heading 3 1154" xfId="9012"/>
    <cellStyle name="Heading 3 1155" xfId="9013"/>
    <cellStyle name="Heading 3 1156" xfId="9014"/>
    <cellStyle name="Heading 3 1157" xfId="9015"/>
    <cellStyle name="Heading 3 1158" xfId="9016"/>
    <cellStyle name="Heading 3 1159" xfId="9017"/>
    <cellStyle name="Heading 3 116" xfId="9018"/>
    <cellStyle name="Heading 3 1160" xfId="9019"/>
    <cellStyle name="Heading 3 1161" xfId="9020"/>
    <cellStyle name="Heading 3 1162" xfId="9021"/>
    <cellStyle name="Heading 3 117" xfId="9022"/>
    <cellStyle name="Heading 3 118" xfId="9023"/>
    <cellStyle name="Heading 3 119" xfId="9024"/>
    <cellStyle name="Heading 3 12" xfId="9025"/>
    <cellStyle name="Heading 3 120" xfId="9026"/>
    <cellStyle name="Heading 3 121" xfId="9027"/>
    <cellStyle name="Heading 3 122" xfId="9028"/>
    <cellStyle name="Heading 3 123" xfId="9029"/>
    <cellStyle name="Heading 3 124" xfId="9030"/>
    <cellStyle name="Heading 3 125" xfId="9031"/>
    <cellStyle name="Heading 3 126" xfId="9032"/>
    <cellStyle name="Heading 3 127" xfId="9033"/>
    <cellStyle name="Heading 3 128" xfId="9034"/>
    <cellStyle name="Heading 3 129" xfId="9035"/>
    <cellStyle name="Heading 3 13" xfId="9036"/>
    <cellStyle name="Heading 3 130" xfId="9037"/>
    <cellStyle name="Heading 3 131" xfId="9038"/>
    <cellStyle name="Heading 3 132" xfId="9039"/>
    <cellStyle name="Heading 3 133" xfId="9040"/>
    <cellStyle name="Heading 3 134" xfId="9041"/>
    <cellStyle name="Heading 3 135" xfId="9042"/>
    <cellStyle name="Heading 3 136" xfId="9043"/>
    <cellStyle name="Heading 3 137" xfId="9044"/>
    <cellStyle name="Heading 3 138" xfId="9045"/>
    <cellStyle name="Heading 3 139" xfId="9046"/>
    <cellStyle name="Heading 3 14" xfId="9047"/>
    <cellStyle name="Heading 3 140" xfId="9048"/>
    <cellStyle name="Heading 3 141" xfId="9049"/>
    <cellStyle name="Heading 3 142" xfId="9050"/>
    <cellStyle name="Heading 3 143" xfId="9051"/>
    <cellStyle name="Heading 3 144" xfId="9052"/>
    <cellStyle name="Heading 3 145" xfId="9053"/>
    <cellStyle name="Heading 3 146" xfId="9054"/>
    <cellStyle name="Heading 3 147" xfId="9055"/>
    <cellStyle name="Heading 3 148" xfId="9056"/>
    <cellStyle name="Heading 3 149" xfId="9057"/>
    <cellStyle name="Heading 3 15" xfId="9058"/>
    <cellStyle name="Heading 3 150" xfId="9059"/>
    <cellStyle name="Heading 3 151" xfId="9060"/>
    <cellStyle name="Heading 3 152" xfId="9061"/>
    <cellStyle name="Heading 3 153" xfId="9062"/>
    <cellStyle name="Heading 3 154" xfId="9063"/>
    <cellStyle name="Heading 3 155" xfId="9064"/>
    <cellStyle name="Heading 3 156" xfId="9065"/>
    <cellStyle name="Heading 3 157" xfId="9066"/>
    <cellStyle name="Heading 3 158" xfId="9067"/>
    <cellStyle name="Heading 3 159" xfId="9068"/>
    <cellStyle name="Heading 3 16" xfId="9069"/>
    <cellStyle name="Heading 3 160" xfId="9070"/>
    <cellStyle name="Heading 3 161" xfId="9071"/>
    <cellStyle name="Heading 3 162" xfId="9072"/>
    <cellStyle name="Heading 3 163" xfId="9073"/>
    <cellStyle name="Heading 3 164" xfId="9074"/>
    <cellStyle name="Heading 3 165" xfId="9075"/>
    <cellStyle name="Heading 3 166" xfId="9076"/>
    <cellStyle name="Heading 3 167" xfId="9077"/>
    <cellStyle name="Heading 3 168" xfId="9078"/>
    <cellStyle name="Heading 3 169" xfId="9079"/>
    <cellStyle name="Heading 3 17" xfId="9080"/>
    <cellStyle name="Heading 3 170" xfId="9081"/>
    <cellStyle name="Heading 3 171" xfId="9082"/>
    <cellStyle name="Heading 3 172" xfId="9083"/>
    <cellStyle name="Heading 3 173" xfId="9084"/>
    <cellStyle name="Heading 3 174" xfId="9085"/>
    <cellStyle name="Heading 3 175" xfId="9086"/>
    <cellStyle name="Heading 3 176" xfId="9087"/>
    <cellStyle name="Heading 3 177" xfId="9088"/>
    <cellStyle name="Heading 3 178" xfId="9089"/>
    <cellStyle name="Heading 3 179" xfId="9090"/>
    <cellStyle name="Heading 3 18" xfId="9091"/>
    <cellStyle name="Heading 3 180" xfId="9092"/>
    <cellStyle name="Heading 3 181" xfId="9093"/>
    <cellStyle name="Heading 3 182" xfId="9094"/>
    <cellStyle name="Heading 3 183" xfId="9095"/>
    <cellStyle name="Heading 3 184" xfId="9096"/>
    <cellStyle name="Heading 3 185" xfId="9097"/>
    <cellStyle name="Heading 3 186" xfId="9098"/>
    <cellStyle name="Heading 3 187" xfId="9099"/>
    <cellStyle name="Heading 3 188" xfId="9100"/>
    <cellStyle name="Heading 3 189" xfId="9101"/>
    <cellStyle name="Heading 3 19" xfId="9102"/>
    <cellStyle name="Heading 3 190" xfId="9103"/>
    <cellStyle name="Heading 3 191" xfId="9104"/>
    <cellStyle name="Heading 3 192" xfId="9105"/>
    <cellStyle name="Heading 3 193" xfId="9106"/>
    <cellStyle name="Heading 3 194" xfId="9107"/>
    <cellStyle name="Heading 3 195" xfId="9108"/>
    <cellStyle name="Heading 3 196" xfId="9109"/>
    <cellStyle name="Heading 3 197" xfId="9110"/>
    <cellStyle name="Heading 3 198" xfId="9111"/>
    <cellStyle name="Heading 3 199" xfId="9112"/>
    <cellStyle name="Heading 3 2" xfId="409"/>
    <cellStyle name="Heading 3 20" xfId="9113"/>
    <cellStyle name="Heading 3 200" xfId="9114"/>
    <cellStyle name="Heading 3 201" xfId="9115"/>
    <cellStyle name="Heading 3 202" xfId="9116"/>
    <cellStyle name="Heading 3 203" xfId="9117"/>
    <cellStyle name="Heading 3 204" xfId="9118"/>
    <cellStyle name="Heading 3 205" xfId="9119"/>
    <cellStyle name="Heading 3 206" xfId="9120"/>
    <cellStyle name="Heading 3 207" xfId="9121"/>
    <cellStyle name="Heading 3 208" xfId="9122"/>
    <cellStyle name="Heading 3 209" xfId="9123"/>
    <cellStyle name="Heading 3 21" xfId="9124"/>
    <cellStyle name="Heading 3 210" xfId="9125"/>
    <cellStyle name="Heading 3 211" xfId="9126"/>
    <cellStyle name="Heading 3 212" xfId="9127"/>
    <cellStyle name="Heading 3 213" xfId="9128"/>
    <cellStyle name="Heading 3 214" xfId="9129"/>
    <cellStyle name="Heading 3 215" xfId="9130"/>
    <cellStyle name="Heading 3 216" xfId="9131"/>
    <cellStyle name="Heading 3 217" xfId="9132"/>
    <cellStyle name="Heading 3 218" xfId="9133"/>
    <cellStyle name="Heading 3 219" xfId="9134"/>
    <cellStyle name="Heading 3 22" xfId="9135"/>
    <cellStyle name="Heading 3 220" xfId="9136"/>
    <cellStyle name="Heading 3 221" xfId="9137"/>
    <cellStyle name="Heading 3 222" xfId="9138"/>
    <cellStyle name="Heading 3 223" xfId="9139"/>
    <cellStyle name="Heading 3 224" xfId="9140"/>
    <cellStyle name="Heading 3 225" xfId="9141"/>
    <cellStyle name="Heading 3 226" xfId="9142"/>
    <cellStyle name="Heading 3 227" xfId="9143"/>
    <cellStyle name="Heading 3 228" xfId="9144"/>
    <cellStyle name="Heading 3 229" xfId="9145"/>
    <cellStyle name="Heading 3 23" xfId="9146"/>
    <cellStyle name="Heading 3 230" xfId="9147"/>
    <cellStyle name="Heading 3 231" xfId="9148"/>
    <cellStyle name="Heading 3 232" xfId="9149"/>
    <cellStyle name="Heading 3 233" xfId="9150"/>
    <cellStyle name="Heading 3 234" xfId="9151"/>
    <cellStyle name="Heading 3 235" xfId="9152"/>
    <cellStyle name="Heading 3 236" xfId="9153"/>
    <cellStyle name="Heading 3 237" xfId="9154"/>
    <cellStyle name="Heading 3 238" xfId="9155"/>
    <cellStyle name="Heading 3 239" xfId="9156"/>
    <cellStyle name="Heading 3 24" xfId="9157"/>
    <cellStyle name="Heading 3 240" xfId="9158"/>
    <cellStyle name="Heading 3 241" xfId="9159"/>
    <cellStyle name="Heading 3 242" xfId="9160"/>
    <cellStyle name="Heading 3 243" xfId="9161"/>
    <cellStyle name="Heading 3 244" xfId="9162"/>
    <cellStyle name="Heading 3 245" xfId="9163"/>
    <cellStyle name="Heading 3 246" xfId="9164"/>
    <cellStyle name="Heading 3 247" xfId="9165"/>
    <cellStyle name="Heading 3 248" xfId="9166"/>
    <cellStyle name="Heading 3 249" xfId="9167"/>
    <cellStyle name="Heading 3 25" xfId="9168"/>
    <cellStyle name="Heading 3 250" xfId="9169"/>
    <cellStyle name="Heading 3 251" xfId="9170"/>
    <cellStyle name="Heading 3 252" xfId="9171"/>
    <cellStyle name="Heading 3 253" xfId="9172"/>
    <cellStyle name="Heading 3 254" xfId="9173"/>
    <cellStyle name="Heading 3 255" xfId="9174"/>
    <cellStyle name="Heading 3 256" xfId="9175"/>
    <cellStyle name="Heading 3 257" xfId="9176"/>
    <cellStyle name="Heading 3 258" xfId="9177"/>
    <cellStyle name="Heading 3 259" xfId="9178"/>
    <cellStyle name="Heading 3 26" xfId="9179"/>
    <cellStyle name="Heading 3 260" xfId="9180"/>
    <cellStyle name="Heading 3 261" xfId="9181"/>
    <cellStyle name="Heading 3 262" xfId="9182"/>
    <cellStyle name="Heading 3 263" xfId="9183"/>
    <cellStyle name="Heading 3 264" xfId="9184"/>
    <cellStyle name="Heading 3 265" xfId="9185"/>
    <cellStyle name="Heading 3 266" xfId="9186"/>
    <cellStyle name="Heading 3 267" xfId="9187"/>
    <cellStyle name="Heading 3 268" xfId="9188"/>
    <cellStyle name="Heading 3 269" xfId="9189"/>
    <cellStyle name="Heading 3 27" xfId="9190"/>
    <cellStyle name="Heading 3 270" xfId="9191"/>
    <cellStyle name="Heading 3 271" xfId="9192"/>
    <cellStyle name="Heading 3 272" xfId="9193"/>
    <cellStyle name="Heading 3 273" xfId="9194"/>
    <cellStyle name="Heading 3 274" xfId="9195"/>
    <cellStyle name="Heading 3 275" xfId="9196"/>
    <cellStyle name="Heading 3 276" xfId="9197"/>
    <cellStyle name="Heading 3 277" xfId="9198"/>
    <cellStyle name="Heading 3 278" xfId="9199"/>
    <cellStyle name="Heading 3 279" xfId="9200"/>
    <cellStyle name="Heading 3 28" xfId="9201"/>
    <cellStyle name="Heading 3 280" xfId="9202"/>
    <cellStyle name="Heading 3 281" xfId="9203"/>
    <cellStyle name="Heading 3 282" xfId="9204"/>
    <cellStyle name="Heading 3 283" xfId="9205"/>
    <cellStyle name="Heading 3 284" xfId="9206"/>
    <cellStyle name="Heading 3 285" xfId="9207"/>
    <cellStyle name="Heading 3 286" xfId="9208"/>
    <cellStyle name="Heading 3 287" xfId="9209"/>
    <cellStyle name="Heading 3 288" xfId="9210"/>
    <cellStyle name="Heading 3 289" xfId="9211"/>
    <cellStyle name="Heading 3 29" xfId="9212"/>
    <cellStyle name="Heading 3 290" xfId="9213"/>
    <cellStyle name="Heading 3 291" xfId="9214"/>
    <cellStyle name="Heading 3 292" xfId="9215"/>
    <cellStyle name="Heading 3 293" xfId="9216"/>
    <cellStyle name="Heading 3 294" xfId="9217"/>
    <cellStyle name="Heading 3 295" xfId="9218"/>
    <cellStyle name="Heading 3 296" xfId="9219"/>
    <cellStyle name="Heading 3 297" xfId="9220"/>
    <cellStyle name="Heading 3 298" xfId="9221"/>
    <cellStyle name="Heading 3 299" xfId="9222"/>
    <cellStyle name="Heading 3 3" xfId="410"/>
    <cellStyle name="Heading 3 30" xfId="9223"/>
    <cellStyle name="Heading 3 300" xfId="9224"/>
    <cellStyle name="Heading 3 301" xfId="9225"/>
    <cellStyle name="Heading 3 302" xfId="9226"/>
    <cellStyle name="Heading 3 303" xfId="9227"/>
    <cellStyle name="Heading 3 304" xfId="9228"/>
    <cellStyle name="Heading 3 305" xfId="9229"/>
    <cellStyle name="Heading 3 306" xfId="9230"/>
    <cellStyle name="Heading 3 307" xfId="9231"/>
    <cellStyle name="Heading 3 308" xfId="9232"/>
    <cellStyle name="Heading 3 309" xfId="9233"/>
    <cellStyle name="Heading 3 31" xfId="9234"/>
    <cellStyle name="Heading 3 310" xfId="9235"/>
    <cellStyle name="Heading 3 311" xfId="9236"/>
    <cellStyle name="Heading 3 312" xfId="9237"/>
    <cellStyle name="Heading 3 313" xfId="9238"/>
    <cellStyle name="Heading 3 314" xfId="9239"/>
    <cellStyle name="Heading 3 315" xfId="9240"/>
    <cellStyle name="Heading 3 316" xfId="9241"/>
    <cellStyle name="Heading 3 317" xfId="9242"/>
    <cellStyle name="Heading 3 318" xfId="9243"/>
    <cellStyle name="Heading 3 319" xfId="9244"/>
    <cellStyle name="Heading 3 32" xfId="9245"/>
    <cellStyle name="Heading 3 320" xfId="9246"/>
    <cellStyle name="Heading 3 321" xfId="9247"/>
    <cellStyle name="Heading 3 322" xfId="9248"/>
    <cellStyle name="Heading 3 323" xfId="9249"/>
    <cellStyle name="Heading 3 324" xfId="9250"/>
    <cellStyle name="Heading 3 325" xfId="9251"/>
    <cellStyle name="Heading 3 326" xfId="9252"/>
    <cellStyle name="Heading 3 327" xfId="9253"/>
    <cellStyle name="Heading 3 328" xfId="9254"/>
    <cellStyle name="Heading 3 329" xfId="9255"/>
    <cellStyle name="Heading 3 33" xfId="9256"/>
    <cellStyle name="Heading 3 330" xfId="9257"/>
    <cellStyle name="Heading 3 331" xfId="9258"/>
    <cellStyle name="Heading 3 332" xfId="9259"/>
    <cellStyle name="Heading 3 333" xfId="9260"/>
    <cellStyle name="Heading 3 334" xfId="9261"/>
    <cellStyle name="Heading 3 335" xfId="9262"/>
    <cellStyle name="Heading 3 336" xfId="9263"/>
    <cellStyle name="Heading 3 337" xfId="9264"/>
    <cellStyle name="Heading 3 338" xfId="9265"/>
    <cellStyle name="Heading 3 339" xfId="9266"/>
    <cellStyle name="Heading 3 34" xfId="9267"/>
    <cellStyle name="Heading 3 340" xfId="9268"/>
    <cellStyle name="Heading 3 341" xfId="9269"/>
    <cellStyle name="Heading 3 342" xfId="9270"/>
    <cellStyle name="Heading 3 343" xfId="9271"/>
    <cellStyle name="Heading 3 344" xfId="9272"/>
    <cellStyle name="Heading 3 345" xfId="9273"/>
    <cellStyle name="Heading 3 346" xfId="9274"/>
    <cellStyle name="Heading 3 347" xfId="9275"/>
    <cellStyle name="Heading 3 348" xfId="9276"/>
    <cellStyle name="Heading 3 349" xfId="9277"/>
    <cellStyle name="Heading 3 35" xfId="9278"/>
    <cellStyle name="Heading 3 350" xfId="9279"/>
    <cellStyle name="Heading 3 351" xfId="9280"/>
    <cellStyle name="Heading 3 352" xfId="9281"/>
    <cellStyle name="Heading 3 353" xfId="9282"/>
    <cellStyle name="Heading 3 354" xfId="9283"/>
    <cellStyle name="Heading 3 355" xfId="9284"/>
    <cellStyle name="Heading 3 356" xfId="9285"/>
    <cellStyle name="Heading 3 357" xfId="9286"/>
    <cellStyle name="Heading 3 358" xfId="9287"/>
    <cellStyle name="Heading 3 359" xfId="9288"/>
    <cellStyle name="Heading 3 36" xfId="9289"/>
    <cellStyle name="Heading 3 360" xfId="9290"/>
    <cellStyle name="Heading 3 361" xfId="9291"/>
    <cellStyle name="Heading 3 362" xfId="9292"/>
    <cellStyle name="Heading 3 363" xfId="9293"/>
    <cellStyle name="Heading 3 364" xfId="9294"/>
    <cellStyle name="Heading 3 365" xfId="9295"/>
    <cellStyle name="Heading 3 366" xfId="9296"/>
    <cellStyle name="Heading 3 367" xfId="9297"/>
    <cellStyle name="Heading 3 368" xfId="9298"/>
    <cellStyle name="Heading 3 369" xfId="9299"/>
    <cellStyle name="Heading 3 37" xfId="9300"/>
    <cellStyle name="Heading 3 370" xfId="9301"/>
    <cellStyle name="Heading 3 371" xfId="9302"/>
    <cellStyle name="Heading 3 372" xfId="9303"/>
    <cellStyle name="Heading 3 373" xfId="9304"/>
    <cellStyle name="Heading 3 374" xfId="9305"/>
    <cellStyle name="Heading 3 375" xfId="9306"/>
    <cellStyle name="Heading 3 376" xfId="9307"/>
    <cellStyle name="Heading 3 377" xfId="9308"/>
    <cellStyle name="Heading 3 378" xfId="9309"/>
    <cellStyle name="Heading 3 379" xfId="9310"/>
    <cellStyle name="Heading 3 38" xfId="9311"/>
    <cellStyle name="Heading 3 380" xfId="9312"/>
    <cellStyle name="Heading 3 381" xfId="9313"/>
    <cellStyle name="Heading 3 382" xfId="9314"/>
    <cellStyle name="Heading 3 383" xfId="9315"/>
    <cellStyle name="Heading 3 384" xfId="9316"/>
    <cellStyle name="Heading 3 385" xfId="9317"/>
    <cellStyle name="Heading 3 386" xfId="9318"/>
    <cellStyle name="Heading 3 387" xfId="9319"/>
    <cellStyle name="Heading 3 388" xfId="9320"/>
    <cellStyle name="Heading 3 389" xfId="9321"/>
    <cellStyle name="Heading 3 39" xfId="9322"/>
    <cellStyle name="Heading 3 390" xfId="9323"/>
    <cellStyle name="Heading 3 391" xfId="9324"/>
    <cellStyle name="Heading 3 392" xfId="9325"/>
    <cellStyle name="Heading 3 393" xfId="9326"/>
    <cellStyle name="Heading 3 394" xfId="9327"/>
    <cellStyle name="Heading 3 395" xfId="9328"/>
    <cellStyle name="Heading 3 396" xfId="9329"/>
    <cellStyle name="Heading 3 397" xfId="9330"/>
    <cellStyle name="Heading 3 398" xfId="9331"/>
    <cellStyle name="Heading 3 399" xfId="9332"/>
    <cellStyle name="Heading 3 4" xfId="411"/>
    <cellStyle name="Heading 3 40" xfId="9333"/>
    <cellStyle name="Heading 3 400" xfId="9334"/>
    <cellStyle name="Heading 3 401" xfId="9335"/>
    <cellStyle name="Heading 3 402" xfId="9336"/>
    <cellStyle name="Heading 3 403" xfId="9337"/>
    <cellStyle name="Heading 3 404" xfId="9338"/>
    <cellStyle name="Heading 3 405" xfId="9339"/>
    <cellStyle name="Heading 3 406" xfId="9340"/>
    <cellStyle name="Heading 3 407" xfId="9341"/>
    <cellStyle name="Heading 3 408" xfId="9342"/>
    <cellStyle name="Heading 3 409" xfId="9343"/>
    <cellStyle name="Heading 3 41" xfId="9344"/>
    <cellStyle name="Heading 3 410" xfId="9345"/>
    <cellStyle name="Heading 3 411" xfId="9346"/>
    <cellStyle name="Heading 3 412" xfId="9347"/>
    <cellStyle name="Heading 3 413" xfId="9348"/>
    <cellStyle name="Heading 3 414" xfId="9349"/>
    <cellStyle name="Heading 3 415" xfId="9350"/>
    <cellStyle name="Heading 3 416" xfId="9351"/>
    <cellStyle name="Heading 3 417" xfId="9352"/>
    <cellStyle name="Heading 3 418" xfId="9353"/>
    <cellStyle name="Heading 3 419" xfId="9354"/>
    <cellStyle name="Heading 3 42" xfId="9355"/>
    <cellStyle name="Heading 3 420" xfId="9356"/>
    <cellStyle name="Heading 3 421" xfId="9357"/>
    <cellStyle name="Heading 3 422" xfId="9358"/>
    <cellStyle name="Heading 3 423" xfId="9359"/>
    <cellStyle name="Heading 3 424" xfId="9360"/>
    <cellStyle name="Heading 3 425" xfId="9361"/>
    <cellStyle name="Heading 3 426" xfId="9362"/>
    <cellStyle name="Heading 3 427" xfId="9363"/>
    <cellStyle name="Heading 3 428" xfId="9364"/>
    <cellStyle name="Heading 3 429" xfId="9365"/>
    <cellStyle name="Heading 3 43" xfId="9366"/>
    <cellStyle name="Heading 3 430" xfId="9367"/>
    <cellStyle name="Heading 3 431" xfId="9368"/>
    <cellStyle name="Heading 3 432" xfId="9369"/>
    <cellStyle name="Heading 3 433" xfId="9370"/>
    <cellStyle name="Heading 3 434" xfId="9371"/>
    <cellStyle name="Heading 3 435" xfId="9372"/>
    <cellStyle name="Heading 3 436" xfId="9373"/>
    <cellStyle name="Heading 3 437" xfId="9374"/>
    <cellStyle name="Heading 3 438" xfId="9375"/>
    <cellStyle name="Heading 3 439" xfId="9376"/>
    <cellStyle name="Heading 3 44" xfId="9377"/>
    <cellStyle name="Heading 3 440" xfId="9378"/>
    <cellStyle name="Heading 3 441" xfId="9379"/>
    <cellStyle name="Heading 3 442" xfId="9380"/>
    <cellStyle name="Heading 3 443" xfId="9381"/>
    <cellStyle name="Heading 3 444" xfId="9382"/>
    <cellStyle name="Heading 3 445" xfId="9383"/>
    <cellStyle name="Heading 3 446" xfId="9384"/>
    <cellStyle name="Heading 3 447" xfId="9385"/>
    <cellStyle name="Heading 3 448" xfId="9386"/>
    <cellStyle name="Heading 3 449" xfId="9387"/>
    <cellStyle name="Heading 3 45" xfId="9388"/>
    <cellStyle name="Heading 3 450" xfId="9389"/>
    <cellStyle name="Heading 3 451" xfId="9390"/>
    <cellStyle name="Heading 3 452" xfId="9391"/>
    <cellStyle name="Heading 3 453" xfId="9392"/>
    <cellStyle name="Heading 3 454" xfId="9393"/>
    <cellStyle name="Heading 3 455" xfId="9394"/>
    <cellStyle name="Heading 3 456" xfId="9395"/>
    <cellStyle name="Heading 3 457" xfId="9396"/>
    <cellStyle name="Heading 3 458" xfId="9397"/>
    <cellStyle name="Heading 3 459" xfId="9398"/>
    <cellStyle name="Heading 3 46" xfId="9399"/>
    <cellStyle name="Heading 3 460" xfId="9400"/>
    <cellStyle name="Heading 3 461" xfId="9401"/>
    <cellStyle name="Heading 3 462" xfId="9402"/>
    <cellStyle name="Heading 3 463" xfId="9403"/>
    <cellStyle name="Heading 3 464" xfId="9404"/>
    <cellStyle name="Heading 3 465" xfId="9405"/>
    <cellStyle name="Heading 3 466" xfId="9406"/>
    <cellStyle name="Heading 3 467" xfId="9407"/>
    <cellStyle name="Heading 3 468" xfId="9408"/>
    <cellStyle name="Heading 3 469" xfId="9409"/>
    <cellStyle name="Heading 3 47" xfId="9410"/>
    <cellStyle name="Heading 3 470" xfId="9411"/>
    <cellStyle name="Heading 3 471" xfId="9412"/>
    <cellStyle name="Heading 3 472" xfId="9413"/>
    <cellStyle name="Heading 3 473" xfId="9414"/>
    <cellStyle name="Heading 3 474" xfId="9415"/>
    <cellStyle name="Heading 3 475" xfId="9416"/>
    <cellStyle name="Heading 3 476" xfId="9417"/>
    <cellStyle name="Heading 3 477" xfId="9418"/>
    <cellStyle name="Heading 3 478" xfId="9419"/>
    <cellStyle name="Heading 3 479" xfId="9420"/>
    <cellStyle name="Heading 3 48" xfId="9421"/>
    <cellStyle name="Heading 3 480" xfId="9422"/>
    <cellStyle name="Heading 3 481" xfId="9423"/>
    <cellStyle name="Heading 3 482" xfId="9424"/>
    <cellStyle name="Heading 3 483" xfId="9425"/>
    <cellStyle name="Heading 3 484" xfId="9426"/>
    <cellStyle name="Heading 3 485" xfId="9427"/>
    <cellStyle name="Heading 3 486" xfId="9428"/>
    <cellStyle name="Heading 3 487" xfId="9429"/>
    <cellStyle name="Heading 3 488" xfId="9430"/>
    <cellStyle name="Heading 3 489" xfId="9431"/>
    <cellStyle name="Heading 3 49" xfId="9432"/>
    <cellStyle name="Heading 3 490" xfId="9433"/>
    <cellStyle name="Heading 3 491" xfId="9434"/>
    <cellStyle name="Heading 3 492" xfId="9435"/>
    <cellStyle name="Heading 3 493" xfId="9436"/>
    <cellStyle name="Heading 3 494" xfId="9437"/>
    <cellStyle name="Heading 3 495" xfId="9438"/>
    <cellStyle name="Heading 3 496" xfId="9439"/>
    <cellStyle name="Heading 3 497" xfId="9440"/>
    <cellStyle name="Heading 3 498" xfId="9441"/>
    <cellStyle name="Heading 3 499" xfId="9442"/>
    <cellStyle name="Heading 3 5" xfId="412"/>
    <cellStyle name="Heading 3 50" xfId="9443"/>
    <cellStyle name="Heading 3 500" xfId="9444"/>
    <cellStyle name="Heading 3 501" xfId="9445"/>
    <cellStyle name="Heading 3 502" xfId="9446"/>
    <cellStyle name="Heading 3 503" xfId="9447"/>
    <cellStyle name="Heading 3 504" xfId="9448"/>
    <cellStyle name="Heading 3 505" xfId="9449"/>
    <cellStyle name="Heading 3 506" xfId="9450"/>
    <cellStyle name="Heading 3 507" xfId="9451"/>
    <cellStyle name="Heading 3 508" xfId="9452"/>
    <cellStyle name="Heading 3 509" xfId="9453"/>
    <cellStyle name="Heading 3 51" xfId="9454"/>
    <cellStyle name="Heading 3 510" xfId="9455"/>
    <cellStyle name="Heading 3 511" xfId="9456"/>
    <cellStyle name="Heading 3 512" xfId="9457"/>
    <cellStyle name="Heading 3 513" xfId="9458"/>
    <cellStyle name="Heading 3 514" xfId="9459"/>
    <cellStyle name="Heading 3 515" xfId="9460"/>
    <cellStyle name="Heading 3 516" xfId="9461"/>
    <cellStyle name="Heading 3 517" xfId="9462"/>
    <cellStyle name="Heading 3 518" xfId="9463"/>
    <cellStyle name="Heading 3 519" xfId="9464"/>
    <cellStyle name="Heading 3 52" xfId="9465"/>
    <cellStyle name="Heading 3 520" xfId="9466"/>
    <cellStyle name="Heading 3 521" xfId="9467"/>
    <cellStyle name="Heading 3 522" xfId="9468"/>
    <cellStyle name="Heading 3 523" xfId="9469"/>
    <cellStyle name="Heading 3 524" xfId="9470"/>
    <cellStyle name="Heading 3 525" xfId="9471"/>
    <cellStyle name="Heading 3 526" xfId="9472"/>
    <cellStyle name="Heading 3 527" xfId="9473"/>
    <cellStyle name="Heading 3 528" xfId="9474"/>
    <cellStyle name="Heading 3 529" xfId="9475"/>
    <cellStyle name="Heading 3 53" xfId="9476"/>
    <cellStyle name="Heading 3 530" xfId="9477"/>
    <cellStyle name="Heading 3 531" xfId="9478"/>
    <cellStyle name="Heading 3 532" xfId="9479"/>
    <cellStyle name="Heading 3 533" xfId="9480"/>
    <cellStyle name="Heading 3 534" xfId="9481"/>
    <cellStyle name="Heading 3 535" xfId="9482"/>
    <cellStyle name="Heading 3 536" xfId="9483"/>
    <cellStyle name="Heading 3 537" xfId="9484"/>
    <cellStyle name="Heading 3 538" xfId="9485"/>
    <cellStyle name="Heading 3 539" xfId="9486"/>
    <cellStyle name="Heading 3 54" xfId="9487"/>
    <cellStyle name="Heading 3 540" xfId="9488"/>
    <cellStyle name="Heading 3 541" xfId="9489"/>
    <cellStyle name="Heading 3 542" xfId="9490"/>
    <cellStyle name="Heading 3 543" xfId="9491"/>
    <cellStyle name="Heading 3 544" xfId="9492"/>
    <cellStyle name="Heading 3 545" xfId="9493"/>
    <cellStyle name="Heading 3 546" xfId="9494"/>
    <cellStyle name="Heading 3 547" xfId="9495"/>
    <cellStyle name="Heading 3 548" xfId="9496"/>
    <cellStyle name="Heading 3 549" xfId="9497"/>
    <cellStyle name="Heading 3 55" xfId="9498"/>
    <cellStyle name="Heading 3 550" xfId="9499"/>
    <cellStyle name="Heading 3 551" xfId="9500"/>
    <cellStyle name="Heading 3 552" xfId="9501"/>
    <cellStyle name="Heading 3 553" xfId="9502"/>
    <cellStyle name="Heading 3 554" xfId="9503"/>
    <cellStyle name="Heading 3 555" xfId="9504"/>
    <cellStyle name="Heading 3 556" xfId="9505"/>
    <cellStyle name="Heading 3 557" xfId="9506"/>
    <cellStyle name="Heading 3 558" xfId="9507"/>
    <cellStyle name="Heading 3 559" xfId="9508"/>
    <cellStyle name="Heading 3 56" xfId="9509"/>
    <cellStyle name="Heading 3 560" xfId="9510"/>
    <cellStyle name="Heading 3 561" xfId="9511"/>
    <cellStyle name="Heading 3 562" xfId="9512"/>
    <cellStyle name="Heading 3 563" xfId="9513"/>
    <cellStyle name="Heading 3 564" xfId="9514"/>
    <cellStyle name="Heading 3 565" xfId="9515"/>
    <cellStyle name="Heading 3 566" xfId="9516"/>
    <cellStyle name="Heading 3 567" xfId="9517"/>
    <cellStyle name="Heading 3 568" xfId="9518"/>
    <cellStyle name="Heading 3 569" xfId="9519"/>
    <cellStyle name="Heading 3 57" xfId="9520"/>
    <cellStyle name="Heading 3 570" xfId="9521"/>
    <cellStyle name="Heading 3 571" xfId="9522"/>
    <cellStyle name="Heading 3 572" xfId="9523"/>
    <cellStyle name="Heading 3 573" xfId="9524"/>
    <cellStyle name="Heading 3 574" xfId="9525"/>
    <cellStyle name="Heading 3 575" xfId="9526"/>
    <cellStyle name="Heading 3 576" xfId="9527"/>
    <cellStyle name="Heading 3 577" xfId="9528"/>
    <cellStyle name="Heading 3 578" xfId="9529"/>
    <cellStyle name="Heading 3 579" xfId="9530"/>
    <cellStyle name="Heading 3 58" xfId="9531"/>
    <cellStyle name="Heading 3 580" xfId="9532"/>
    <cellStyle name="Heading 3 581" xfId="9533"/>
    <cellStyle name="Heading 3 582" xfId="9534"/>
    <cellStyle name="Heading 3 583" xfId="9535"/>
    <cellStyle name="Heading 3 584" xfId="9536"/>
    <cellStyle name="Heading 3 585" xfId="9537"/>
    <cellStyle name="Heading 3 586" xfId="9538"/>
    <cellStyle name="Heading 3 587" xfId="9539"/>
    <cellStyle name="Heading 3 588" xfId="9540"/>
    <cellStyle name="Heading 3 589" xfId="9541"/>
    <cellStyle name="Heading 3 59" xfId="9542"/>
    <cellStyle name="Heading 3 590" xfId="9543"/>
    <cellStyle name="Heading 3 591" xfId="9544"/>
    <cellStyle name="Heading 3 592" xfId="9545"/>
    <cellStyle name="Heading 3 593" xfId="9546"/>
    <cellStyle name="Heading 3 594" xfId="9547"/>
    <cellStyle name="Heading 3 595" xfId="9548"/>
    <cellStyle name="Heading 3 596" xfId="9549"/>
    <cellStyle name="Heading 3 597" xfId="9550"/>
    <cellStyle name="Heading 3 598" xfId="9551"/>
    <cellStyle name="Heading 3 599" xfId="9552"/>
    <cellStyle name="Heading 3 6" xfId="9553"/>
    <cellStyle name="Heading 3 60" xfId="9554"/>
    <cellStyle name="Heading 3 600" xfId="9555"/>
    <cellStyle name="Heading 3 601" xfId="9556"/>
    <cellStyle name="Heading 3 602" xfId="9557"/>
    <cellStyle name="Heading 3 603" xfId="9558"/>
    <cellStyle name="Heading 3 604" xfId="9559"/>
    <cellStyle name="Heading 3 605" xfId="9560"/>
    <cellStyle name="Heading 3 606" xfId="9561"/>
    <cellStyle name="Heading 3 607" xfId="9562"/>
    <cellStyle name="Heading 3 608" xfId="9563"/>
    <cellStyle name="Heading 3 609" xfId="9564"/>
    <cellStyle name="Heading 3 61" xfId="9565"/>
    <cellStyle name="Heading 3 610" xfId="9566"/>
    <cellStyle name="Heading 3 611" xfId="9567"/>
    <cellStyle name="Heading 3 612" xfId="9568"/>
    <cellStyle name="Heading 3 613" xfId="9569"/>
    <cellStyle name="Heading 3 614" xfId="9570"/>
    <cellStyle name="Heading 3 615" xfId="9571"/>
    <cellStyle name="Heading 3 616" xfId="9572"/>
    <cellStyle name="Heading 3 617" xfId="9573"/>
    <cellStyle name="Heading 3 618" xfId="9574"/>
    <cellStyle name="Heading 3 619" xfId="9575"/>
    <cellStyle name="Heading 3 62" xfId="9576"/>
    <cellStyle name="Heading 3 620" xfId="9577"/>
    <cellStyle name="Heading 3 621" xfId="9578"/>
    <cellStyle name="Heading 3 622" xfId="9579"/>
    <cellStyle name="Heading 3 623" xfId="9580"/>
    <cellStyle name="Heading 3 624" xfId="9581"/>
    <cellStyle name="Heading 3 625" xfId="9582"/>
    <cellStyle name="Heading 3 626" xfId="9583"/>
    <cellStyle name="Heading 3 627" xfId="9584"/>
    <cellStyle name="Heading 3 628" xfId="9585"/>
    <cellStyle name="Heading 3 629" xfId="9586"/>
    <cellStyle name="Heading 3 63" xfId="9587"/>
    <cellStyle name="Heading 3 630" xfId="9588"/>
    <cellStyle name="Heading 3 631" xfId="9589"/>
    <cellStyle name="Heading 3 632" xfId="9590"/>
    <cellStyle name="Heading 3 633" xfId="9591"/>
    <cellStyle name="Heading 3 634" xfId="9592"/>
    <cellStyle name="Heading 3 635" xfId="9593"/>
    <cellStyle name="Heading 3 636" xfId="9594"/>
    <cellStyle name="Heading 3 637" xfId="9595"/>
    <cellStyle name="Heading 3 638" xfId="9596"/>
    <cellStyle name="Heading 3 639" xfId="9597"/>
    <cellStyle name="Heading 3 64" xfId="9598"/>
    <cellStyle name="Heading 3 640" xfId="9599"/>
    <cellStyle name="Heading 3 641" xfId="9600"/>
    <cellStyle name="Heading 3 642" xfId="9601"/>
    <cellStyle name="Heading 3 643" xfId="9602"/>
    <cellStyle name="Heading 3 644" xfId="9603"/>
    <cellStyle name="Heading 3 645" xfId="9604"/>
    <cellStyle name="Heading 3 646" xfId="9605"/>
    <cellStyle name="Heading 3 647" xfId="9606"/>
    <cellStyle name="Heading 3 648" xfId="9607"/>
    <cellStyle name="Heading 3 649" xfId="9608"/>
    <cellStyle name="Heading 3 65" xfId="9609"/>
    <cellStyle name="Heading 3 650" xfId="9610"/>
    <cellStyle name="Heading 3 651" xfId="9611"/>
    <cellStyle name="Heading 3 652" xfId="9612"/>
    <cellStyle name="Heading 3 653" xfId="9613"/>
    <cellStyle name="Heading 3 654" xfId="9614"/>
    <cellStyle name="Heading 3 655" xfId="9615"/>
    <cellStyle name="Heading 3 656" xfId="9616"/>
    <cellStyle name="Heading 3 657" xfId="9617"/>
    <cellStyle name="Heading 3 658" xfId="9618"/>
    <cellStyle name="Heading 3 659" xfId="9619"/>
    <cellStyle name="Heading 3 66" xfId="9620"/>
    <cellStyle name="Heading 3 660" xfId="9621"/>
    <cellStyle name="Heading 3 661" xfId="9622"/>
    <cellStyle name="Heading 3 662" xfId="9623"/>
    <cellStyle name="Heading 3 663" xfId="9624"/>
    <cellStyle name="Heading 3 664" xfId="9625"/>
    <cellStyle name="Heading 3 665" xfId="9626"/>
    <cellStyle name="Heading 3 666" xfId="9627"/>
    <cellStyle name="Heading 3 667" xfId="9628"/>
    <cellStyle name="Heading 3 668" xfId="9629"/>
    <cellStyle name="Heading 3 669" xfId="9630"/>
    <cellStyle name="Heading 3 67" xfId="9631"/>
    <cellStyle name="Heading 3 670" xfId="9632"/>
    <cellStyle name="Heading 3 671" xfId="9633"/>
    <cellStyle name="Heading 3 672" xfId="9634"/>
    <cellStyle name="Heading 3 673" xfId="9635"/>
    <cellStyle name="Heading 3 674" xfId="9636"/>
    <cellStyle name="Heading 3 675" xfId="9637"/>
    <cellStyle name="Heading 3 676" xfId="9638"/>
    <cellStyle name="Heading 3 677" xfId="9639"/>
    <cellStyle name="Heading 3 678" xfId="9640"/>
    <cellStyle name="Heading 3 679" xfId="9641"/>
    <cellStyle name="Heading 3 68" xfId="9642"/>
    <cellStyle name="Heading 3 680" xfId="9643"/>
    <cellStyle name="Heading 3 681" xfId="9644"/>
    <cellStyle name="Heading 3 682" xfId="9645"/>
    <cellStyle name="Heading 3 683" xfId="9646"/>
    <cellStyle name="Heading 3 684" xfId="9647"/>
    <cellStyle name="Heading 3 685" xfId="9648"/>
    <cellStyle name="Heading 3 686" xfId="9649"/>
    <cellStyle name="Heading 3 687" xfId="9650"/>
    <cellStyle name="Heading 3 688" xfId="9651"/>
    <cellStyle name="Heading 3 689" xfId="9652"/>
    <cellStyle name="Heading 3 69" xfId="9653"/>
    <cellStyle name="Heading 3 690" xfId="9654"/>
    <cellStyle name="Heading 3 691" xfId="9655"/>
    <cellStyle name="Heading 3 692" xfId="9656"/>
    <cellStyle name="Heading 3 693" xfId="9657"/>
    <cellStyle name="Heading 3 694" xfId="9658"/>
    <cellStyle name="Heading 3 695" xfId="9659"/>
    <cellStyle name="Heading 3 696" xfId="9660"/>
    <cellStyle name="Heading 3 697" xfId="9661"/>
    <cellStyle name="Heading 3 698" xfId="9662"/>
    <cellStyle name="Heading 3 699" xfId="9663"/>
    <cellStyle name="Heading 3 7" xfId="9664"/>
    <cellStyle name="Heading 3 70" xfId="9665"/>
    <cellStyle name="Heading 3 700" xfId="9666"/>
    <cellStyle name="Heading 3 701" xfId="9667"/>
    <cellStyle name="Heading 3 702" xfId="9668"/>
    <cellStyle name="Heading 3 703" xfId="9669"/>
    <cellStyle name="Heading 3 704" xfId="9670"/>
    <cellStyle name="Heading 3 705" xfId="9671"/>
    <cellStyle name="Heading 3 706" xfId="9672"/>
    <cellStyle name="Heading 3 707" xfId="9673"/>
    <cellStyle name="Heading 3 708" xfId="9674"/>
    <cellStyle name="Heading 3 709" xfId="9675"/>
    <cellStyle name="Heading 3 71" xfId="9676"/>
    <cellStyle name="Heading 3 710" xfId="9677"/>
    <cellStyle name="Heading 3 711" xfId="9678"/>
    <cellStyle name="Heading 3 712" xfId="9679"/>
    <cellStyle name="Heading 3 713" xfId="9680"/>
    <cellStyle name="Heading 3 714" xfId="9681"/>
    <cellStyle name="Heading 3 715" xfId="9682"/>
    <cellStyle name="Heading 3 716" xfId="9683"/>
    <cellStyle name="Heading 3 717" xfId="9684"/>
    <cellStyle name="Heading 3 718" xfId="9685"/>
    <cellStyle name="Heading 3 719" xfId="9686"/>
    <cellStyle name="Heading 3 72" xfId="9687"/>
    <cellStyle name="Heading 3 720" xfId="9688"/>
    <cellStyle name="Heading 3 721" xfId="9689"/>
    <cellStyle name="Heading 3 722" xfId="9690"/>
    <cellStyle name="Heading 3 723" xfId="9691"/>
    <cellStyle name="Heading 3 724" xfId="9692"/>
    <cellStyle name="Heading 3 725" xfId="9693"/>
    <cellStyle name="Heading 3 726" xfId="9694"/>
    <cellStyle name="Heading 3 727" xfId="9695"/>
    <cellStyle name="Heading 3 728" xfId="9696"/>
    <cellStyle name="Heading 3 729" xfId="9697"/>
    <cellStyle name="Heading 3 73" xfId="9698"/>
    <cellStyle name="Heading 3 730" xfId="9699"/>
    <cellStyle name="Heading 3 731" xfId="9700"/>
    <cellStyle name="Heading 3 732" xfId="9701"/>
    <cellStyle name="Heading 3 733" xfId="9702"/>
    <cellStyle name="Heading 3 734" xfId="9703"/>
    <cellStyle name="Heading 3 735" xfId="9704"/>
    <cellStyle name="Heading 3 736" xfId="9705"/>
    <cellStyle name="Heading 3 737" xfId="9706"/>
    <cellStyle name="Heading 3 738" xfId="9707"/>
    <cellStyle name="Heading 3 739" xfId="9708"/>
    <cellStyle name="Heading 3 74" xfId="9709"/>
    <cellStyle name="Heading 3 740" xfId="9710"/>
    <cellStyle name="Heading 3 741" xfId="9711"/>
    <cellStyle name="Heading 3 742" xfId="9712"/>
    <cellStyle name="Heading 3 743" xfId="9713"/>
    <cellStyle name="Heading 3 744" xfId="9714"/>
    <cellStyle name="Heading 3 745" xfId="9715"/>
    <cellStyle name="Heading 3 746" xfId="9716"/>
    <cellStyle name="Heading 3 747" xfId="9717"/>
    <cellStyle name="Heading 3 748" xfId="9718"/>
    <cellStyle name="Heading 3 749" xfId="9719"/>
    <cellStyle name="Heading 3 75" xfId="9720"/>
    <cellStyle name="Heading 3 750" xfId="9721"/>
    <cellStyle name="Heading 3 751" xfId="9722"/>
    <cellStyle name="Heading 3 752" xfId="9723"/>
    <cellStyle name="Heading 3 753" xfId="9724"/>
    <cellStyle name="Heading 3 754" xfId="9725"/>
    <cellStyle name="Heading 3 755" xfId="9726"/>
    <cellStyle name="Heading 3 756" xfId="9727"/>
    <cellStyle name="Heading 3 757" xfId="9728"/>
    <cellStyle name="Heading 3 758" xfId="9729"/>
    <cellStyle name="Heading 3 759" xfId="9730"/>
    <cellStyle name="Heading 3 76" xfId="9731"/>
    <cellStyle name="Heading 3 760" xfId="9732"/>
    <cellStyle name="Heading 3 761" xfId="9733"/>
    <cellStyle name="Heading 3 762" xfId="9734"/>
    <cellStyle name="Heading 3 763" xfId="9735"/>
    <cellStyle name="Heading 3 764" xfId="9736"/>
    <cellStyle name="Heading 3 765" xfId="9737"/>
    <cellStyle name="Heading 3 766" xfId="9738"/>
    <cellStyle name="Heading 3 767" xfId="9739"/>
    <cellStyle name="Heading 3 768" xfId="9740"/>
    <cellStyle name="Heading 3 769" xfId="9741"/>
    <cellStyle name="Heading 3 77" xfId="9742"/>
    <cellStyle name="Heading 3 770" xfId="9743"/>
    <cellStyle name="Heading 3 771" xfId="9744"/>
    <cellStyle name="Heading 3 772" xfId="9745"/>
    <cellStyle name="Heading 3 773" xfId="9746"/>
    <cellStyle name="Heading 3 774" xfId="9747"/>
    <cellStyle name="Heading 3 775" xfId="9748"/>
    <cellStyle name="Heading 3 776" xfId="9749"/>
    <cellStyle name="Heading 3 777" xfId="9750"/>
    <cellStyle name="Heading 3 778" xfId="9751"/>
    <cellStyle name="Heading 3 779" xfId="9752"/>
    <cellStyle name="Heading 3 78" xfId="9753"/>
    <cellStyle name="Heading 3 780" xfId="9754"/>
    <cellStyle name="Heading 3 781" xfId="9755"/>
    <cellStyle name="Heading 3 782" xfId="9756"/>
    <cellStyle name="Heading 3 783" xfId="9757"/>
    <cellStyle name="Heading 3 784" xfId="9758"/>
    <cellStyle name="Heading 3 785" xfId="9759"/>
    <cellStyle name="Heading 3 786" xfId="9760"/>
    <cellStyle name="Heading 3 787" xfId="9761"/>
    <cellStyle name="Heading 3 788" xfId="9762"/>
    <cellStyle name="Heading 3 789" xfId="9763"/>
    <cellStyle name="Heading 3 79" xfId="9764"/>
    <cellStyle name="Heading 3 790" xfId="9765"/>
    <cellStyle name="Heading 3 791" xfId="9766"/>
    <cellStyle name="Heading 3 792" xfId="9767"/>
    <cellStyle name="Heading 3 793" xfId="9768"/>
    <cellStyle name="Heading 3 794" xfId="9769"/>
    <cellStyle name="Heading 3 795" xfId="9770"/>
    <cellStyle name="Heading 3 796" xfId="9771"/>
    <cellStyle name="Heading 3 797" xfId="9772"/>
    <cellStyle name="Heading 3 798" xfId="9773"/>
    <cellStyle name="Heading 3 799" xfId="9774"/>
    <cellStyle name="Heading 3 8" xfId="9775"/>
    <cellStyle name="Heading 3 80" xfId="9776"/>
    <cellStyle name="Heading 3 800" xfId="9777"/>
    <cellStyle name="Heading 3 801" xfId="9778"/>
    <cellStyle name="Heading 3 802" xfId="9779"/>
    <cellStyle name="Heading 3 803" xfId="9780"/>
    <cellStyle name="Heading 3 804" xfId="9781"/>
    <cellStyle name="Heading 3 805" xfId="9782"/>
    <cellStyle name="Heading 3 806" xfId="9783"/>
    <cellStyle name="Heading 3 807" xfId="9784"/>
    <cellStyle name="Heading 3 808" xfId="9785"/>
    <cellStyle name="Heading 3 809" xfId="9786"/>
    <cellStyle name="Heading 3 81" xfId="9787"/>
    <cellStyle name="Heading 3 810" xfId="9788"/>
    <cellStyle name="Heading 3 811" xfId="9789"/>
    <cellStyle name="Heading 3 812" xfId="9790"/>
    <cellStyle name="Heading 3 813" xfId="9791"/>
    <cellStyle name="Heading 3 814" xfId="9792"/>
    <cellStyle name="Heading 3 815" xfId="9793"/>
    <cellStyle name="Heading 3 816" xfId="9794"/>
    <cellStyle name="Heading 3 817" xfId="9795"/>
    <cellStyle name="Heading 3 818" xfId="9796"/>
    <cellStyle name="Heading 3 819" xfId="9797"/>
    <cellStyle name="Heading 3 82" xfId="9798"/>
    <cellStyle name="Heading 3 820" xfId="9799"/>
    <cellStyle name="Heading 3 821" xfId="9800"/>
    <cellStyle name="Heading 3 822" xfId="9801"/>
    <cellStyle name="Heading 3 823" xfId="9802"/>
    <cellStyle name="Heading 3 824" xfId="9803"/>
    <cellStyle name="Heading 3 825" xfId="9804"/>
    <cellStyle name="Heading 3 826" xfId="9805"/>
    <cellStyle name="Heading 3 827" xfId="9806"/>
    <cellStyle name="Heading 3 828" xfId="9807"/>
    <cellStyle name="Heading 3 829" xfId="9808"/>
    <cellStyle name="Heading 3 83" xfId="9809"/>
    <cellStyle name="Heading 3 830" xfId="9810"/>
    <cellStyle name="Heading 3 831" xfId="9811"/>
    <cellStyle name="Heading 3 832" xfId="9812"/>
    <cellStyle name="Heading 3 833" xfId="9813"/>
    <cellStyle name="Heading 3 834" xfId="9814"/>
    <cellStyle name="Heading 3 835" xfId="9815"/>
    <cellStyle name="Heading 3 836" xfId="9816"/>
    <cellStyle name="Heading 3 837" xfId="9817"/>
    <cellStyle name="Heading 3 838" xfId="9818"/>
    <cellStyle name="Heading 3 839" xfId="9819"/>
    <cellStyle name="Heading 3 84" xfId="9820"/>
    <cellStyle name="Heading 3 840" xfId="9821"/>
    <cellStyle name="Heading 3 841" xfId="9822"/>
    <cellStyle name="Heading 3 842" xfId="9823"/>
    <cellStyle name="Heading 3 843" xfId="9824"/>
    <cellStyle name="Heading 3 844" xfId="9825"/>
    <cellStyle name="Heading 3 845" xfId="9826"/>
    <cellStyle name="Heading 3 846" xfId="9827"/>
    <cellStyle name="Heading 3 847" xfId="9828"/>
    <cellStyle name="Heading 3 848" xfId="9829"/>
    <cellStyle name="Heading 3 849" xfId="9830"/>
    <cellStyle name="Heading 3 85" xfId="9831"/>
    <cellStyle name="Heading 3 850" xfId="9832"/>
    <cellStyle name="Heading 3 851" xfId="9833"/>
    <cellStyle name="Heading 3 852" xfId="9834"/>
    <cellStyle name="Heading 3 853" xfId="9835"/>
    <cellStyle name="Heading 3 854" xfId="9836"/>
    <cellStyle name="Heading 3 855" xfId="9837"/>
    <cellStyle name="Heading 3 856" xfId="9838"/>
    <cellStyle name="Heading 3 857" xfId="9839"/>
    <cellStyle name="Heading 3 858" xfId="9840"/>
    <cellStyle name="Heading 3 859" xfId="9841"/>
    <cellStyle name="Heading 3 86" xfId="9842"/>
    <cellStyle name="Heading 3 860" xfId="9843"/>
    <cellStyle name="Heading 3 861" xfId="9844"/>
    <cellStyle name="Heading 3 862" xfId="9845"/>
    <cellStyle name="Heading 3 863" xfId="9846"/>
    <cellStyle name="Heading 3 864" xfId="9847"/>
    <cellStyle name="Heading 3 865" xfId="9848"/>
    <cellStyle name="Heading 3 866" xfId="9849"/>
    <cellStyle name="Heading 3 867" xfId="9850"/>
    <cellStyle name="Heading 3 868" xfId="9851"/>
    <cellStyle name="Heading 3 869" xfId="9852"/>
    <cellStyle name="Heading 3 87" xfId="9853"/>
    <cellStyle name="Heading 3 870" xfId="9854"/>
    <cellStyle name="Heading 3 871" xfId="9855"/>
    <cellStyle name="Heading 3 872" xfId="9856"/>
    <cellStyle name="Heading 3 873" xfId="9857"/>
    <cellStyle name="Heading 3 874" xfId="9858"/>
    <cellStyle name="Heading 3 875" xfId="9859"/>
    <cellStyle name="Heading 3 876" xfId="9860"/>
    <cellStyle name="Heading 3 877" xfId="9861"/>
    <cellStyle name="Heading 3 878" xfId="9862"/>
    <cellStyle name="Heading 3 879" xfId="9863"/>
    <cellStyle name="Heading 3 88" xfId="9864"/>
    <cellStyle name="Heading 3 880" xfId="9865"/>
    <cellStyle name="Heading 3 881" xfId="9866"/>
    <cellStyle name="Heading 3 882" xfId="9867"/>
    <cellStyle name="Heading 3 883" xfId="9868"/>
    <cellStyle name="Heading 3 884" xfId="9869"/>
    <cellStyle name="Heading 3 885" xfId="9870"/>
    <cellStyle name="Heading 3 886" xfId="9871"/>
    <cellStyle name="Heading 3 887" xfId="9872"/>
    <cellStyle name="Heading 3 888" xfId="9873"/>
    <cellStyle name="Heading 3 889" xfId="9874"/>
    <cellStyle name="Heading 3 89" xfId="9875"/>
    <cellStyle name="Heading 3 890" xfId="9876"/>
    <cellStyle name="Heading 3 891" xfId="9877"/>
    <cellStyle name="Heading 3 892" xfId="9878"/>
    <cellStyle name="Heading 3 893" xfId="9879"/>
    <cellStyle name="Heading 3 894" xfId="9880"/>
    <cellStyle name="Heading 3 895" xfId="9881"/>
    <cellStyle name="Heading 3 896" xfId="9882"/>
    <cellStyle name="Heading 3 897" xfId="9883"/>
    <cellStyle name="Heading 3 898" xfId="9884"/>
    <cellStyle name="Heading 3 899" xfId="9885"/>
    <cellStyle name="Heading 3 9" xfId="9886"/>
    <cellStyle name="Heading 3 90" xfId="9887"/>
    <cellStyle name="Heading 3 900" xfId="9888"/>
    <cellStyle name="Heading 3 901" xfId="9889"/>
    <cellStyle name="Heading 3 902" xfId="9890"/>
    <cellStyle name="Heading 3 903" xfId="9891"/>
    <cellStyle name="Heading 3 904" xfId="9892"/>
    <cellStyle name="Heading 3 905" xfId="9893"/>
    <cellStyle name="Heading 3 906" xfId="9894"/>
    <cellStyle name="Heading 3 907" xfId="9895"/>
    <cellStyle name="Heading 3 908" xfId="9896"/>
    <cellStyle name="Heading 3 909" xfId="9897"/>
    <cellStyle name="Heading 3 91" xfId="9898"/>
    <cellStyle name="Heading 3 910" xfId="9899"/>
    <cellStyle name="Heading 3 911" xfId="9900"/>
    <cellStyle name="Heading 3 912" xfId="9901"/>
    <cellStyle name="Heading 3 913" xfId="9902"/>
    <cellStyle name="Heading 3 914" xfId="9903"/>
    <cellStyle name="Heading 3 915" xfId="9904"/>
    <cellStyle name="Heading 3 916" xfId="9905"/>
    <cellStyle name="Heading 3 917" xfId="9906"/>
    <cellStyle name="Heading 3 918" xfId="9907"/>
    <cellStyle name="Heading 3 919" xfId="9908"/>
    <cellStyle name="Heading 3 92" xfId="9909"/>
    <cellStyle name="Heading 3 920" xfId="9910"/>
    <cellStyle name="Heading 3 921" xfId="9911"/>
    <cellStyle name="Heading 3 922" xfId="9912"/>
    <cellStyle name="Heading 3 923" xfId="9913"/>
    <cellStyle name="Heading 3 924" xfId="9914"/>
    <cellStyle name="Heading 3 925" xfId="9915"/>
    <cellStyle name="Heading 3 926" xfId="9916"/>
    <cellStyle name="Heading 3 927" xfId="9917"/>
    <cellStyle name="Heading 3 928" xfId="9918"/>
    <cellStyle name="Heading 3 929" xfId="9919"/>
    <cellStyle name="Heading 3 93" xfId="9920"/>
    <cellStyle name="Heading 3 930" xfId="9921"/>
    <cellStyle name="Heading 3 931" xfId="9922"/>
    <cellStyle name="Heading 3 932" xfId="9923"/>
    <cellStyle name="Heading 3 933" xfId="9924"/>
    <cellStyle name="Heading 3 934" xfId="9925"/>
    <cellStyle name="Heading 3 935" xfId="9926"/>
    <cellStyle name="Heading 3 936" xfId="9927"/>
    <cellStyle name="Heading 3 937" xfId="9928"/>
    <cellStyle name="Heading 3 938" xfId="9929"/>
    <cellStyle name="Heading 3 939" xfId="9930"/>
    <cellStyle name="Heading 3 94" xfId="9931"/>
    <cellStyle name="Heading 3 940" xfId="9932"/>
    <cellStyle name="Heading 3 941" xfId="9933"/>
    <cellStyle name="Heading 3 942" xfId="9934"/>
    <cellStyle name="Heading 3 943" xfId="9935"/>
    <cellStyle name="Heading 3 944" xfId="9936"/>
    <cellStyle name="Heading 3 945" xfId="9937"/>
    <cellStyle name="Heading 3 946" xfId="9938"/>
    <cellStyle name="Heading 3 947" xfId="9939"/>
    <cellStyle name="Heading 3 948" xfId="9940"/>
    <cellStyle name="Heading 3 949" xfId="9941"/>
    <cellStyle name="Heading 3 95" xfId="9942"/>
    <cellStyle name="Heading 3 950" xfId="9943"/>
    <cellStyle name="Heading 3 951" xfId="9944"/>
    <cellStyle name="Heading 3 952" xfId="9945"/>
    <cellStyle name="Heading 3 953" xfId="9946"/>
    <cellStyle name="Heading 3 954" xfId="9947"/>
    <cellStyle name="Heading 3 955" xfId="9948"/>
    <cellStyle name="Heading 3 956" xfId="9949"/>
    <cellStyle name="Heading 3 957" xfId="9950"/>
    <cellStyle name="Heading 3 958" xfId="9951"/>
    <cellStyle name="Heading 3 959" xfId="9952"/>
    <cellStyle name="Heading 3 96" xfId="9953"/>
    <cellStyle name="Heading 3 960" xfId="9954"/>
    <cellStyle name="Heading 3 961" xfId="9955"/>
    <cellStyle name="Heading 3 962" xfId="9956"/>
    <cellStyle name="Heading 3 963" xfId="9957"/>
    <cellStyle name="Heading 3 964" xfId="9958"/>
    <cellStyle name="Heading 3 965" xfId="9959"/>
    <cellStyle name="Heading 3 966" xfId="9960"/>
    <cellStyle name="Heading 3 967" xfId="9961"/>
    <cellStyle name="Heading 3 968" xfId="9962"/>
    <cellStyle name="Heading 3 969" xfId="9963"/>
    <cellStyle name="Heading 3 97" xfId="9964"/>
    <cellStyle name="Heading 3 970" xfId="9965"/>
    <cellStyle name="Heading 3 971" xfId="9966"/>
    <cellStyle name="Heading 3 972" xfId="9967"/>
    <cellStyle name="Heading 3 973" xfId="9968"/>
    <cellStyle name="Heading 3 974" xfId="9969"/>
    <cellStyle name="Heading 3 975" xfId="9970"/>
    <cellStyle name="Heading 3 976" xfId="9971"/>
    <cellStyle name="Heading 3 977" xfId="9972"/>
    <cellStyle name="Heading 3 978" xfId="9973"/>
    <cellStyle name="Heading 3 979" xfId="9974"/>
    <cellStyle name="Heading 3 98" xfId="9975"/>
    <cellStyle name="Heading 3 980" xfId="9976"/>
    <cellStyle name="Heading 3 981" xfId="9977"/>
    <cellStyle name="Heading 3 982" xfId="9978"/>
    <cellStyle name="Heading 3 983" xfId="9979"/>
    <cellStyle name="Heading 3 984" xfId="9980"/>
    <cellStyle name="Heading 3 985" xfId="9981"/>
    <cellStyle name="Heading 3 986" xfId="9982"/>
    <cellStyle name="Heading 3 987" xfId="9983"/>
    <cellStyle name="Heading 3 988" xfId="9984"/>
    <cellStyle name="Heading 3 989" xfId="9985"/>
    <cellStyle name="Heading 3 99" xfId="9986"/>
    <cellStyle name="Heading 3 990" xfId="9987"/>
    <cellStyle name="Heading 3 991" xfId="9988"/>
    <cellStyle name="Heading 3 992" xfId="9989"/>
    <cellStyle name="Heading 3 993" xfId="9990"/>
    <cellStyle name="Heading 3 994" xfId="9991"/>
    <cellStyle name="Heading 3 995" xfId="9992"/>
    <cellStyle name="Heading 3 996" xfId="9993"/>
    <cellStyle name="Heading 3 997" xfId="9994"/>
    <cellStyle name="Heading 3 998" xfId="9995"/>
    <cellStyle name="Heading 3 999" xfId="9996"/>
    <cellStyle name="Heading 4" xfId="413"/>
    <cellStyle name="Heading 4 10" xfId="9997"/>
    <cellStyle name="Heading 4 100" xfId="9998"/>
    <cellStyle name="Heading 4 1000" xfId="9999"/>
    <cellStyle name="Heading 4 1001" xfId="10000"/>
    <cellStyle name="Heading 4 1002" xfId="10001"/>
    <cellStyle name="Heading 4 1003" xfId="10002"/>
    <cellStyle name="Heading 4 1004" xfId="10003"/>
    <cellStyle name="Heading 4 1005" xfId="10004"/>
    <cellStyle name="Heading 4 1006" xfId="10005"/>
    <cellStyle name="Heading 4 1007" xfId="10006"/>
    <cellStyle name="Heading 4 1008" xfId="10007"/>
    <cellStyle name="Heading 4 1009" xfId="10008"/>
    <cellStyle name="Heading 4 101" xfId="10009"/>
    <cellStyle name="Heading 4 1010" xfId="10010"/>
    <cellStyle name="Heading 4 1011" xfId="10011"/>
    <cellStyle name="Heading 4 1012" xfId="10012"/>
    <cellStyle name="Heading 4 1013" xfId="10013"/>
    <cellStyle name="Heading 4 1014" xfId="10014"/>
    <cellStyle name="Heading 4 1015" xfId="10015"/>
    <cellStyle name="Heading 4 1016" xfId="10016"/>
    <cellStyle name="Heading 4 1017" xfId="10017"/>
    <cellStyle name="Heading 4 1018" xfId="10018"/>
    <cellStyle name="Heading 4 1019" xfId="10019"/>
    <cellStyle name="Heading 4 102" xfId="10020"/>
    <cellStyle name="Heading 4 1020" xfId="10021"/>
    <cellStyle name="Heading 4 1021" xfId="10022"/>
    <cellStyle name="Heading 4 1022" xfId="10023"/>
    <cellStyle name="Heading 4 1023" xfId="10024"/>
    <cellStyle name="Heading 4 1024" xfId="10025"/>
    <cellStyle name="Heading 4 1025" xfId="10026"/>
    <cellStyle name="Heading 4 1026" xfId="10027"/>
    <cellStyle name="Heading 4 1027" xfId="10028"/>
    <cellStyle name="Heading 4 1028" xfId="10029"/>
    <cellStyle name="Heading 4 1029" xfId="10030"/>
    <cellStyle name="Heading 4 103" xfId="10031"/>
    <cellStyle name="Heading 4 1030" xfId="10032"/>
    <cellStyle name="Heading 4 1031" xfId="10033"/>
    <cellStyle name="Heading 4 1032" xfId="10034"/>
    <cellStyle name="Heading 4 1033" xfId="10035"/>
    <cellStyle name="Heading 4 1034" xfId="10036"/>
    <cellStyle name="Heading 4 1035" xfId="10037"/>
    <cellStyle name="Heading 4 1036" xfId="10038"/>
    <cellStyle name="Heading 4 1037" xfId="10039"/>
    <cellStyle name="Heading 4 1038" xfId="10040"/>
    <cellStyle name="Heading 4 1039" xfId="10041"/>
    <cellStyle name="Heading 4 104" xfId="10042"/>
    <cellStyle name="Heading 4 1040" xfId="10043"/>
    <cellStyle name="Heading 4 1041" xfId="10044"/>
    <cellStyle name="Heading 4 1042" xfId="10045"/>
    <cellStyle name="Heading 4 1043" xfId="10046"/>
    <cellStyle name="Heading 4 1044" xfId="10047"/>
    <cellStyle name="Heading 4 1045" xfId="10048"/>
    <cellStyle name="Heading 4 1046" xfId="10049"/>
    <cellStyle name="Heading 4 1047" xfId="10050"/>
    <cellStyle name="Heading 4 1048" xfId="10051"/>
    <cellStyle name="Heading 4 1049" xfId="10052"/>
    <cellStyle name="Heading 4 105" xfId="10053"/>
    <cellStyle name="Heading 4 1050" xfId="10054"/>
    <cellStyle name="Heading 4 1051" xfId="10055"/>
    <cellStyle name="Heading 4 1052" xfId="10056"/>
    <cellStyle name="Heading 4 1053" xfId="10057"/>
    <cellStyle name="Heading 4 1054" xfId="10058"/>
    <cellStyle name="Heading 4 1055" xfId="10059"/>
    <cellStyle name="Heading 4 1056" xfId="10060"/>
    <cellStyle name="Heading 4 1057" xfId="10061"/>
    <cellStyle name="Heading 4 1058" xfId="10062"/>
    <cellStyle name="Heading 4 1059" xfId="10063"/>
    <cellStyle name="Heading 4 106" xfId="10064"/>
    <cellStyle name="Heading 4 1060" xfId="10065"/>
    <cellStyle name="Heading 4 1061" xfId="10066"/>
    <cellStyle name="Heading 4 1062" xfId="10067"/>
    <cellStyle name="Heading 4 1063" xfId="10068"/>
    <cellStyle name="Heading 4 1064" xfId="10069"/>
    <cellStyle name="Heading 4 1065" xfId="10070"/>
    <cellStyle name="Heading 4 1066" xfId="10071"/>
    <cellStyle name="Heading 4 1067" xfId="10072"/>
    <cellStyle name="Heading 4 1068" xfId="10073"/>
    <cellStyle name="Heading 4 1069" xfId="10074"/>
    <cellStyle name="Heading 4 107" xfId="10075"/>
    <cellStyle name="Heading 4 1070" xfId="10076"/>
    <cellStyle name="Heading 4 1071" xfId="10077"/>
    <cellStyle name="Heading 4 1072" xfId="10078"/>
    <cellStyle name="Heading 4 1073" xfId="10079"/>
    <cellStyle name="Heading 4 1074" xfId="10080"/>
    <cellStyle name="Heading 4 1075" xfId="10081"/>
    <cellStyle name="Heading 4 1076" xfId="10082"/>
    <cellStyle name="Heading 4 1077" xfId="10083"/>
    <cellStyle name="Heading 4 1078" xfId="10084"/>
    <cellStyle name="Heading 4 1079" xfId="10085"/>
    <cellStyle name="Heading 4 108" xfId="10086"/>
    <cellStyle name="Heading 4 1080" xfId="10087"/>
    <cellStyle name="Heading 4 1081" xfId="10088"/>
    <cellStyle name="Heading 4 1082" xfId="10089"/>
    <cellStyle name="Heading 4 1083" xfId="10090"/>
    <cellStyle name="Heading 4 1084" xfId="10091"/>
    <cellStyle name="Heading 4 1085" xfId="10092"/>
    <cellStyle name="Heading 4 1086" xfId="10093"/>
    <cellStyle name="Heading 4 1087" xfId="10094"/>
    <cellStyle name="Heading 4 1088" xfId="10095"/>
    <cellStyle name="Heading 4 1089" xfId="10096"/>
    <cellStyle name="Heading 4 109" xfId="10097"/>
    <cellStyle name="Heading 4 1090" xfId="10098"/>
    <cellStyle name="Heading 4 1091" xfId="10099"/>
    <cellStyle name="Heading 4 1092" xfId="10100"/>
    <cellStyle name="Heading 4 1093" xfId="10101"/>
    <cellStyle name="Heading 4 1094" xfId="10102"/>
    <cellStyle name="Heading 4 1095" xfId="10103"/>
    <cellStyle name="Heading 4 1096" xfId="10104"/>
    <cellStyle name="Heading 4 1097" xfId="10105"/>
    <cellStyle name="Heading 4 1098" xfId="10106"/>
    <cellStyle name="Heading 4 1099" xfId="10107"/>
    <cellStyle name="Heading 4 11" xfId="10108"/>
    <cellStyle name="Heading 4 110" xfId="10109"/>
    <cellStyle name="Heading 4 1100" xfId="10110"/>
    <cellStyle name="Heading 4 1101" xfId="10111"/>
    <cellStyle name="Heading 4 1102" xfId="10112"/>
    <cellStyle name="Heading 4 1103" xfId="10113"/>
    <cellStyle name="Heading 4 1104" xfId="10114"/>
    <cellStyle name="Heading 4 1105" xfId="10115"/>
    <cellStyle name="Heading 4 1106" xfId="10116"/>
    <cellStyle name="Heading 4 1107" xfId="10117"/>
    <cellStyle name="Heading 4 1108" xfId="10118"/>
    <cellStyle name="Heading 4 1109" xfId="10119"/>
    <cellStyle name="Heading 4 111" xfId="10120"/>
    <cellStyle name="Heading 4 1110" xfId="10121"/>
    <cellStyle name="Heading 4 1111" xfId="10122"/>
    <cellStyle name="Heading 4 1112" xfId="10123"/>
    <cellStyle name="Heading 4 1113" xfId="10124"/>
    <cellStyle name="Heading 4 1114" xfId="10125"/>
    <cellStyle name="Heading 4 1115" xfId="10126"/>
    <cellStyle name="Heading 4 1116" xfId="10127"/>
    <cellStyle name="Heading 4 1117" xfId="10128"/>
    <cellStyle name="Heading 4 1118" xfId="10129"/>
    <cellStyle name="Heading 4 1119" xfId="10130"/>
    <cellStyle name="Heading 4 112" xfId="10131"/>
    <cellStyle name="Heading 4 1120" xfId="10132"/>
    <cellStyle name="Heading 4 1121" xfId="10133"/>
    <cellStyle name="Heading 4 1122" xfId="10134"/>
    <cellStyle name="Heading 4 1123" xfId="10135"/>
    <cellStyle name="Heading 4 1124" xfId="10136"/>
    <cellStyle name="Heading 4 1125" xfId="10137"/>
    <cellStyle name="Heading 4 1126" xfId="10138"/>
    <cellStyle name="Heading 4 1127" xfId="10139"/>
    <cellStyle name="Heading 4 1128" xfId="10140"/>
    <cellStyle name="Heading 4 1129" xfId="10141"/>
    <cellStyle name="Heading 4 113" xfId="10142"/>
    <cellStyle name="Heading 4 1130" xfId="10143"/>
    <cellStyle name="Heading 4 1131" xfId="10144"/>
    <cellStyle name="Heading 4 1132" xfId="10145"/>
    <cellStyle name="Heading 4 1133" xfId="10146"/>
    <cellStyle name="Heading 4 1134" xfId="10147"/>
    <cellStyle name="Heading 4 1135" xfId="10148"/>
    <cellStyle name="Heading 4 1136" xfId="10149"/>
    <cellStyle name="Heading 4 1137" xfId="10150"/>
    <cellStyle name="Heading 4 1138" xfId="10151"/>
    <cellStyle name="Heading 4 1139" xfId="10152"/>
    <cellStyle name="Heading 4 114" xfId="10153"/>
    <cellStyle name="Heading 4 1140" xfId="10154"/>
    <cellStyle name="Heading 4 1141" xfId="10155"/>
    <cellStyle name="Heading 4 1142" xfId="10156"/>
    <cellStyle name="Heading 4 1143" xfId="10157"/>
    <cellStyle name="Heading 4 1144" xfId="10158"/>
    <cellStyle name="Heading 4 1145" xfId="10159"/>
    <cellStyle name="Heading 4 1146" xfId="10160"/>
    <cellStyle name="Heading 4 1147" xfId="10161"/>
    <cellStyle name="Heading 4 1148" xfId="10162"/>
    <cellStyle name="Heading 4 1149" xfId="10163"/>
    <cellStyle name="Heading 4 115" xfId="10164"/>
    <cellStyle name="Heading 4 1150" xfId="10165"/>
    <cellStyle name="Heading 4 1151" xfId="10166"/>
    <cellStyle name="Heading 4 1152" xfId="10167"/>
    <cellStyle name="Heading 4 1153" xfId="10168"/>
    <cellStyle name="Heading 4 1154" xfId="10169"/>
    <cellStyle name="Heading 4 1155" xfId="10170"/>
    <cellStyle name="Heading 4 1156" xfId="10171"/>
    <cellStyle name="Heading 4 1157" xfId="10172"/>
    <cellStyle name="Heading 4 1158" xfId="10173"/>
    <cellStyle name="Heading 4 1159" xfId="10174"/>
    <cellStyle name="Heading 4 116" xfId="10175"/>
    <cellStyle name="Heading 4 1160" xfId="10176"/>
    <cellStyle name="Heading 4 1161" xfId="10177"/>
    <cellStyle name="Heading 4 1162" xfId="10178"/>
    <cellStyle name="Heading 4 117" xfId="10179"/>
    <cellStyle name="Heading 4 118" xfId="10180"/>
    <cellStyle name="Heading 4 119" xfId="10181"/>
    <cellStyle name="Heading 4 12" xfId="10182"/>
    <cellStyle name="Heading 4 120" xfId="10183"/>
    <cellStyle name="Heading 4 121" xfId="10184"/>
    <cellStyle name="Heading 4 122" xfId="10185"/>
    <cellStyle name="Heading 4 123" xfId="10186"/>
    <cellStyle name="Heading 4 124" xfId="10187"/>
    <cellStyle name="Heading 4 125" xfId="10188"/>
    <cellStyle name="Heading 4 126" xfId="10189"/>
    <cellStyle name="Heading 4 127" xfId="10190"/>
    <cellStyle name="Heading 4 128" xfId="10191"/>
    <cellStyle name="Heading 4 129" xfId="10192"/>
    <cellStyle name="Heading 4 13" xfId="10193"/>
    <cellStyle name="Heading 4 130" xfId="10194"/>
    <cellStyle name="Heading 4 131" xfId="10195"/>
    <cellStyle name="Heading 4 132" xfId="10196"/>
    <cellStyle name="Heading 4 133" xfId="10197"/>
    <cellStyle name="Heading 4 134" xfId="10198"/>
    <cellStyle name="Heading 4 135" xfId="10199"/>
    <cellStyle name="Heading 4 136" xfId="10200"/>
    <cellStyle name="Heading 4 137" xfId="10201"/>
    <cellStyle name="Heading 4 138" xfId="10202"/>
    <cellStyle name="Heading 4 139" xfId="10203"/>
    <cellStyle name="Heading 4 14" xfId="10204"/>
    <cellStyle name="Heading 4 140" xfId="10205"/>
    <cellStyle name="Heading 4 141" xfId="10206"/>
    <cellStyle name="Heading 4 142" xfId="10207"/>
    <cellStyle name="Heading 4 143" xfId="10208"/>
    <cellStyle name="Heading 4 144" xfId="10209"/>
    <cellStyle name="Heading 4 145" xfId="10210"/>
    <cellStyle name="Heading 4 146" xfId="10211"/>
    <cellStyle name="Heading 4 147" xfId="10212"/>
    <cellStyle name="Heading 4 148" xfId="10213"/>
    <cellStyle name="Heading 4 149" xfId="10214"/>
    <cellStyle name="Heading 4 15" xfId="10215"/>
    <cellStyle name="Heading 4 150" xfId="10216"/>
    <cellStyle name="Heading 4 151" xfId="10217"/>
    <cellStyle name="Heading 4 152" xfId="10218"/>
    <cellStyle name="Heading 4 153" xfId="10219"/>
    <cellStyle name="Heading 4 154" xfId="10220"/>
    <cellStyle name="Heading 4 155" xfId="10221"/>
    <cellStyle name="Heading 4 156" xfId="10222"/>
    <cellStyle name="Heading 4 157" xfId="10223"/>
    <cellStyle name="Heading 4 158" xfId="10224"/>
    <cellStyle name="Heading 4 159" xfId="10225"/>
    <cellStyle name="Heading 4 16" xfId="10226"/>
    <cellStyle name="Heading 4 160" xfId="10227"/>
    <cellStyle name="Heading 4 161" xfId="10228"/>
    <cellStyle name="Heading 4 162" xfId="10229"/>
    <cellStyle name="Heading 4 163" xfId="10230"/>
    <cellStyle name="Heading 4 164" xfId="10231"/>
    <cellStyle name="Heading 4 165" xfId="10232"/>
    <cellStyle name="Heading 4 166" xfId="10233"/>
    <cellStyle name="Heading 4 167" xfId="10234"/>
    <cellStyle name="Heading 4 168" xfId="10235"/>
    <cellStyle name="Heading 4 169" xfId="10236"/>
    <cellStyle name="Heading 4 17" xfId="10237"/>
    <cellStyle name="Heading 4 170" xfId="10238"/>
    <cellStyle name="Heading 4 171" xfId="10239"/>
    <cellStyle name="Heading 4 172" xfId="10240"/>
    <cellStyle name="Heading 4 173" xfId="10241"/>
    <cellStyle name="Heading 4 174" xfId="10242"/>
    <cellStyle name="Heading 4 175" xfId="10243"/>
    <cellStyle name="Heading 4 176" xfId="10244"/>
    <cellStyle name="Heading 4 177" xfId="10245"/>
    <cellStyle name="Heading 4 178" xfId="10246"/>
    <cellStyle name="Heading 4 179" xfId="10247"/>
    <cellStyle name="Heading 4 18" xfId="10248"/>
    <cellStyle name="Heading 4 180" xfId="10249"/>
    <cellStyle name="Heading 4 181" xfId="10250"/>
    <cellStyle name="Heading 4 182" xfId="10251"/>
    <cellStyle name="Heading 4 183" xfId="10252"/>
    <cellStyle name="Heading 4 184" xfId="10253"/>
    <cellStyle name="Heading 4 185" xfId="10254"/>
    <cellStyle name="Heading 4 186" xfId="10255"/>
    <cellStyle name="Heading 4 187" xfId="10256"/>
    <cellStyle name="Heading 4 188" xfId="10257"/>
    <cellStyle name="Heading 4 189" xfId="10258"/>
    <cellStyle name="Heading 4 19" xfId="10259"/>
    <cellStyle name="Heading 4 190" xfId="10260"/>
    <cellStyle name="Heading 4 191" xfId="10261"/>
    <cellStyle name="Heading 4 192" xfId="10262"/>
    <cellStyle name="Heading 4 193" xfId="10263"/>
    <cellStyle name="Heading 4 194" xfId="10264"/>
    <cellStyle name="Heading 4 195" xfId="10265"/>
    <cellStyle name="Heading 4 196" xfId="10266"/>
    <cellStyle name="Heading 4 197" xfId="10267"/>
    <cellStyle name="Heading 4 198" xfId="10268"/>
    <cellStyle name="Heading 4 199" xfId="10269"/>
    <cellStyle name="Heading 4 2" xfId="414"/>
    <cellStyle name="Heading 4 20" xfId="10270"/>
    <cellStyle name="Heading 4 200" xfId="10271"/>
    <cellStyle name="Heading 4 201" xfId="10272"/>
    <cellStyle name="Heading 4 202" xfId="10273"/>
    <cellStyle name="Heading 4 203" xfId="10274"/>
    <cellStyle name="Heading 4 204" xfId="10275"/>
    <cellStyle name="Heading 4 205" xfId="10276"/>
    <cellStyle name="Heading 4 206" xfId="10277"/>
    <cellStyle name="Heading 4 207" xfId="10278"/>
    <cellStyle name="Heading 4 208" xfId="10279"/>
    <cellStyle name="Heading 4 209" xfId="10280"/>
    <cellStyle name="Heading 4 21" xfId="10281"/>
    <cellStyle name="Heading 4 210" xfId="10282"/>
    <cellStyle name="Heading 4 211" xfId="10283"/>
    <cellStyle name="Heading 4 212" xfId="10284"/>
    <cellStyle name="Heading 4 213" xfId="10285"/>
    <cellStyle name="Heading 4 214" xfId="10286"/>
    <cellStyle name="Heading 4 215" xfId="10287"/>
    <cellStyle name="Heading 4 216" xfId="10288"/>
    <cellStyle name="Heading 4 217" xfId="10289"/>
    <cellStyle name="Heading 4 218" xfId="10290"/>
    <cellStyle name="Heading 4 219" xfId="10291"/>
    <cellStyle name="Heading 4 22" xfId="10292"/>
    <cellStyle name="Heading 4 220" xfId="10293"/>
    <cellStyle name="Heading 4 221" xfId="10294"/>
    <cellStyle name="Heading 4 222" xfId="10295"/>
    <cellStyle name="Heading 4 223" xfId="10296"/>
    <cellStyle name="Heading 4 224" xfId="10297"/>
    <cellStyle name="Heading 4 225" xfId="10298"/>
    <cellStyle name="Heading 4 226" xfId="10299"/>
    <cellStyle name="Heading 4 227" xfId="10300"/>
    <cellStyle name="Heading 4 228" xfId="10301"/>
    <cellStyle name="Heading 4 229" xfId="10302"/>
    <cellStyle name="Heading 4 23" xfId="10303"/>
    <cellStyle name="Heading 4 230" xfId="10304"/>
    <cellStyle name="Heading 4 231" xfId="10305"/>
    <cellStyle name="Heading 4 232" xfId="10306"/>
    <cellStyle name="Heading 4 233" xfId="10307"/>
    <cellStyle name="Heading 4 234" xfId="10308"/>
    <cellStyle name="Heading 4 235" xfId="10309"/>
    <cellStyle name="Heading 4 236" xfId="10310"/>
    <cellStyle name="Heading 4 237" xfId="10311"/>
    <cellStyle name="Heading 4 238" xfId="10312"/>
    <cellStyle name="Heading 4 239" xfId="10313"/>
    <cellStyle name="Heading 4 24" xfId="10314"/>
    <cellStyle name="Heading 4 240" xfId="10315"/>
    <cellStyle name="Heading 4 241" xfId="10316"/>
    <cellStyle name="Heading 4 242" xfId="10317"/>
    <cellStyle name="Heading 4 243" xfId="10318"/>
    <cellStyle name="Heading 4 244" xfId="10319"/>
    <cellStyle name="Heading 4 245" xfId="10320"/>
    <cellStyle name="Heading 4 246" xfId="10321"/>
    <cellStyle name="Heading 4 247" xfId="10322"/>
    <cellStyle name="Heading 4 248" xfId="10323"/>
    <cellStyle name="Heading 4 249" xfId="10324"/>
    <cellStyle name="Heading 4 25" xfId="10325"/>
    <cellStyle name="Heading 4 250" xfId="10326"/>
    <cellStyle name="Heading 4 251" xfId="10327"/>
    <cellStyle name="Heading 4 252" xfId="10328"/>
    <cellStyle name="Heading 4 253" xfId="10329"/>
    <cellStyle name="Heading 4 254" xfId="10330"/>
    <cellStyle name="Heading 4 255" xfId="10331"/>
    <cellStyle name="Heading 4 256" xfId="10332"/>
    <cellStyle name="Heading 4 257" xfId="10333"/>
    <cellStyle name="Heading 4 258" xfId="10334"/>
    <cellStyle name="Heading 4 259" xfId="10335"/>
    <cellStyle name="Heading 4 26" xfId="10336"/>
    <cellStyle name="Heading 4 260" xfId="10337"/>
    <cellStyle name="Heading 4 261" xfId="10338"/>
    <cellStyle name="Heading 4 262" xfId="10339"/>
    <cellStyle name="Heading 4 263" xfId="10340"/>
    <cellStyle name="Heading 4 264" xfId="10341"/>
    <cellStyle name="Heading 4 265" xfId="10342"/>
    <cellStyle name="Heading 4 266" xfId="10343"/>
    <cellStyle name="Heading 4 267" xfId="10344"/>
    <cellStyle name="Heading 4 268" xfId="10345"/>
    <cellStyle name="Heading 4 269" xfId="10346"/>
    <cellStyle name="Heading 4 27" xfId="10347"/>
    <cellStyle name="Heading 4 270" xfId="10348"/>
    <cellStyle name="Heading 4 271" xfId="10349"/>
    <cellStyle name="Heading 4 272" xfId="10350"/>
    <cellStyle name="Heading 4 273" xfId="10351"/>
    <cellStyle name="Heading 4 274" xfId="10352"/>
    <cellStyle name="Heading 4 275" xfId="10353"/>
    <cellStyle name="Heading 4 276" xfId="10354"/>
    <cellStyle name="Heading 4 277" xfId="10355"/>
    <cellStyle name="Heading 4 278" xfId="10356"/>
    <cellStyle name="Heading 4 279" xfId="10357"/>
    <cellStyle name="Heading 4 28" xfId="10358"/>
    <cellStyle name="Heading 4 280" xfId="10359"/>
    <cellStyle name="Heading 4 281" xfId="10360"/>
    <cellStyle name="Heading 4 282" xfId="10361"/>
    <cellStyle name="Heading 4 283" xfId="10362"/>
    <cellStyle name="Heading 4 284" xfId="10363"/>
    <cellStyle name="Heading 4 285" xfId="10364"/>
    <cellStyle name="Heading 4 286" xfId="10365"/>
    <cellStyle name="Heading 4 287" xfId="10366"/>
    <cellStyle name="Heading 4 288" xfId="10367"/>
    <cellStyle name="Heading 4 289" xfId="10368"/>
    <cellStyle name="Heading 4 29" xfId="10369"/>
    <cellStyle name="Heading 4 290" xfId="10370"/>
    <cellStyle name="Heading 4 291" xfId="10371"/>
    <cellStyle name="Heading 4 292" xfId="10372"/>
    <cellStyle name="Heading 4 293" xfId="10373"/>
    <cellStyle name="Heading 4 294" xfId="10374"/>
    <cellStyle name="Heading 4 295" xfId="10375"/>
    <cellStyle name="Heading 4 296" xfId="10376"/>
    <cellStyle name="Heading 4 297" xfId="10377"/>
    <cellStyle name="Heading 4 298" xfId="10378"/>
    <cellStyle name="Heading 4 299" xfId="10379"/>
    <cellStyle name="Heading 4 3" xfId="415"/>
    <cellStyle name="Heading 4 30" xfId="10380"/>
    <cellStyle name="Heading 4 300" xfId="10381"/>
    <cellStyle name="Heading 4 301" xfId="10382"/>
    <cellStyle name="Heading 4 302" xfId="10383"/>
    <cellStyle name="Heading 4 303" xfId="10384"/>
    <cellStyle name="Heading 4 304" xfId="10385"/>
    <cellStyle name="Heading 4 305" xfId="10386"/>
    <cellStyle name="Heading 4 306" xfId="10387"/>
    <cellStyle name="Heading 4 307" xfId="10388"/>
    <cellStyle name="Heading 4 308" xfId="10389"/>
    <cellStyle name="Heading 4 309" xfId="10390"/>
    <cellStyle name="Heading 4 31" xfId="10391"/>
    <cellStyle name="Heading 4 310" xfId="10392"/>
    <cellStyle name="Heading 4 311" xfId="10393"/>
    <cellStyle name="Heading 4 312" xfId="10394"/>
    <cellStyle name="Heading 4 313" xfId="10395"/>
    <cellStyle name="Heading 4 314" xfId="10396"/>
    <cellStyle name="Heading 4 315" xfId="10397"/>
    <cellStyle name="Heading 4 316" xfId="10398"/>
    <cellStyle name="Heading 4 317" xfId="10399"/>
    <cellStyle name="Heading 4 318" xfId="10400"/>
    <cellStyle name="Heading 4 319" xfId="10401"/>
    <cellStyle name="Heading 4 32" xfId="10402"/>
    <cellStyle name="Heading 4 320" xfId="10403"/>
    <cellStyle name="Heading 4 321" xfId="10404"/>
    <cellStyle name="Heading 4 322" xfId="10405"/>
    <cellStyle name="Heading 4 323" xfId="10406"/>
    <cellStyle name="Heading 4 324" xfId="10407"/>
    <cellStyle name="Heading 4 325" xfId="10408"/>
    <cellStyle name="Heading 4 326" xfId="10409"/>
    <cellStyle name="Heading 4 327" xfId="10410"/>
    <cellStyle name="Heading 4 328" xfId="10411"/>
    <cellStyle name="Heading 4 329" xfId="10412"/>
    <cellStyle name="Heading 4 33" xfId="10413"/>
    <cellStyle name="Heading 4 330" xfId="10414"/>
    <cellStyle name="Heading 4 331" xfId="10415"/>
    <cellStyle name="Heading 4 332" xfId="10416"/>
    <cellStyle name="Heading 4 333" xfId="10417"/>
    <cellStyle name="Heading 4 334" xfId="10418"/>
    <cellStyle name="Heading 4 335" xfId="10419"/>
    <cellStyle name="Heading 4 336" xfId="10420"/>
    <cellStyle name="Heading 4 337" xfId="10421"/>
    <cellStyle name="Heading 4 338" xfId="10422"/>
    <cellStyle name="Heading 4 339" xfId="10423"/>
    <cellStyle name="Heading 4 34" xfId="10424"/>
    <cellStyle name="Heading 4 340" xfId="10425"/>
    <cellStyle name="Heading 4 341" xfId="10426"/>
    <cellStyle name="Heading 4 342" xfId="10427"/>
    <cellStyle name="Heading 4 343" xfId="10428"/>
    <cellStyle name="Heading 4 344" xfId="10429"/>
    <cellStyle name="Heading 4 345" xfId="10430"/>
    <cellStyle name="Heading 4 346" xfId="10431"/>
    <cellStyle name="Heading 4 347" xfId="10432"/>
    <cellStyle name="Heading 4 348" xfId="10433"/>
    <cellStyle name="Heading 4 349" xfId="10434"/>
    <cellStyle name="Heading 4 35" xfId="10435"/>
    <cellStyle name="Heading 4 350" xfId="10436"/>
    <cellStyle name="Heading 4 351" xfId="10437"/>
    <cellStyle name="Heading 4 352" xfId="10438"/>
    <cellStyle name="Heading 4 353" xfId="10439"/>
    <cellStyle name="Heading 4 354" xfId="10440"/>
    <cellStyle name="Heading 4 355" xfId="10441"/>
    <cellStyle name="Heading 4 356" xfId="10442"/>
    <cellStyle name="Heading 4 357" xfId="10443"/>
    <cellStyle name="Heading 4 358" xfId="10444"/>
    <cellStyle name="Heading 4 359" xfId="10445"/>
    <cellStyle name="Heading 4 36" xfId="10446"/>
    <cellStyle name="Heading 4 360" xfId="10447"/>
    <cellStyle name="Heading 4 361" xfId="10448"/>
    <cellStyle name="Heading 4 362" xfId="10449"/>
    <cellStyle name="Heading 4 363" xfId="10450"/>
    <cellStyle name="Heading 4 364" xfId="10451"/>
    <cellStyle name="Heading 4 365" xfId="10452"/>
    <cellStyle name="Heading 4 366" xfId="10453"/>
    <cellStyle name="Heading 4 367" xfId="10454"/>
    <cellStyle name="Heading 4 368" xfId="10455"/>
    <cellStyle name="Heading 4 369" xfId="10456"/>
    <cellStyle name="Heading 4 37" xfId="10457"/>
    <cellStyle name="Heading 4 370" xfId="10458"/>
    <cellStyle name="Heading 4 371" xfId="10459"/>
    <cellStyle name="Heading 4 372" xfId="10460"/>
    <cellStyle name="Heading 4 373" xfId="10461"/>
    <cellStyle name="Heading 4 374" xfId="10462"/>
    <cellStyle name="Heading 4 375" xfId="10463"/>
    <cellStyle name="Heading 4 376" xfId="10464"/>
    <cellStyle name="Heading 4 377" xfId="10465"/>
    <cellStyle name="Heading 4 378" xfId="10466"/>
    <cellStyle name="Heading 4 379" xfId="10467"/>
    <cellStyle name="Heading 4 38" xfId="10468"/>
    <cellStyle name="Heading 4 380" xfId="10469"/>
    <cellStyle name="Heading 4 381" xfId="10470"/>
    <cellStyle name="Heading 4 382" xfId="10471"/>
    <cellStyle name="Heading 4 383" xfId="10472"/>
    <cellStyle name="Heading 4 384" xfId="10473"/>
    <cellStyle name="Heading 4 385" xfId="10474"/>
    <cellStyle name="Heading 4 386" xfId="10475"/>
    <cellStyle name="Heading 4 387" xfId="10476"/>
    <cellStyle name="Heading 4 388" xfId="10477"/>
    <cellStyle name="Heading 4 389" xfId="10478"/>
    <cellStyle name="Heading 4 39" xfId="10479"/>
    <cellStyle name="Heading 4 390" xfId="10480"/>
    <cellStyle name="Heading 4 391" xfId="10481"/>
    <cellStyle name="Heading 4 392" xfId="10482"/>
    <cellStyle name="Heading 4 393" xfId="10483"/>
    <cellStyle name="Heading 4 394" xfId="10484"/>
    <cellStyle name="Heading 4 395" xfId="10485"/>
    <cellStyle name="Heading 4 396" xfId="10486"/>
    <cellStyle name="Heading 4 397" xfId="10487"/>
    <cellStyle name="Heading 4 398" xfId="10488"/>
    <cellStyle name="Heading 4 399" xfId="10489"/>
    <cellStyle name="Heading 4 4" xfId="416"/>
    <cellStyle name="Heading 4 40" xfId="10490"/>
    <cellStyle name="Heading 4 400" xfId="10491"/>
    <cellStyle name="Heading 4 401" xfId="10492"/>
    <cellStyle name="Heading 4 402" xfId="10493"/>
    <cellStyle name="Heading 4 403" xfId="10494"/>
    <cellStyle name="Heading 4 404" xfId="10495"/>
    <cellStyle name="Heading 4 405" xfId="10496"/>
    <cellStyle name="Heading 4 406" xfId="10497"/>
    <cellStyle name="Heading 4 407" xfId="10498"/>
    <cellStyle name="Heading 4 408" xfId="10499"/>
    <cellStyle name="Heading 4 409" xfId="10500"/>
    <cellStyle name="Heading 4 41" xfId="10501"/>
    <cellStyle name="Heading 4 410" xfId="10502"/>
    <cellStyle name="Heading 4 411" xfId="10503"/>
    <cellStyle name="Heading 4 412" xfId="10504"/>
    <cellStyle name="Heading 4 413" xfId="10505"/>
    <cellStyle name="Heading 4 414" xfId="10506"/>
    <cellStyle name="Heading 4 415" xfId="10507"/>
    <cellStyle name="Heading 4 416" xfId="10508"/>
    <cellStyle name="Heading 4 417" xfId="10509"/>
    <cellStyle name="Heading 4 418" xfId="10510"/>
    <cellStyle name="Heading 4 419" xfId="10511"/>
    <cellStyle name="Heading 4 42" xfId="10512"/>
    <cellStyle name="Heading 4 420" xfId="10513"/>
    <cellStyle name="Heading 4 421" xfId="10514"/>
    <cellStyle name="Heading 4 422" xfId="10515"/>
    <cellStyle name="Heading 4 423" xfId="10516"/>
    <cellStyle name="Heading 4 424" xfId="10517"/>
    <cellStyle name="Heading 4 425" xfId="10518"/>
    <cellStyle name="Heading 4 426" xfId="10519"/>
    <cellStyle name="Heading 4 427" xfId="10520"/>
    <cellStyle name="Heading 4 428" xfId="10521"/>
    <cellStyle name="Heading 4 429" xfId="10522"/>
    <cellStyle name="Heading 4 43" xfId="10523"/>
    <cellStyle name="Heading 4 430" xfId="10524"/>
    <cellStyle name="Heading 4 431" xfId="10525"/>
    <cellStyle name="Heading 4 432" xfId="10526"/>
    <cellStyle name="Heading 4 433" xfId="10527"/>
    <cellStyle name="Heading 4 434" xfId="10528"/>
    <cellStyle name="Heading 4 435" xfId="10529"/>
    <cellStyle name="Heading 4 436" xfId="10530"/>
    <cellStyle name="Heading 4 437" xfId="10531"/>
    <cellStyle name="Heading 4 438" xfId="10532"/>
    <cellStyle name="Heading 4 439" xfId="10533"/>
    <cellStyle name="Heading 4 44" xfId="10534"/>
    <cellStyle name="Heading 4 440" xfId="10535"/>
    <cellStyle name="Heading 4 441" xfId="10536"/>
    <cellStyle name="Heading 4 442" xfId="10537"/>
    <cellStyle name="Heading 4 443" xfId="10538"/>
    <cellStyle name="Heading 4 444" xfId="10539"/>
    <cellStyle name="Heading 4 445" xfId="10540"/>
    <cellStyle name="Heading 4 446" xfId="10541"/>
    <cellStyle name="Heading 4 447" xfId="10542"/>
    <cellStyle name="Heading 4 448" xfId="10543"/>
    <cellStyle name="Heading 4 449" xfId="10544"/>
    <cellStyle name="Heading 4 45" xfId="10545"/>
    <cellStyle name="Heading 4 450" xfId="10546"/>
    <cellStyle name="Heading 4 451" xfId="10547"/>
    <cellStyle name="Heading 4 452" xfId="10548"/>
    <cellStyle name="Heading 4 453" xfId="10549"/>
    <cellStyle name="Heading 4 454" xfId="10550"/>
    <cellStyle name="Heading 4 455" xfId="10551"/>
    <cellStyle name="Heading 4 456" xfId="10552"/>
    <cellStyle name="Heading 4 457" xfId="10553"/>
    <cellStyle name="Heading 4 458" xfId="10554"/>
    <cellStyle name="Heading 4 459" xfId="10555"/>
    <cellStyle name="Heading 4 46" xfId="10556"/>
    <cellStyle name="Heading 4 460" xfId="10557"/>
    <cellStyle name="Heading 4 461" xfId="10558"/>
    <cellStyle name="Heading 4 462" xfId="10559"/>
    <cellStyle name="Heading 4 463" xfId="10560"/>
    <cellStyle name="Heading 4 464" xfId="10561"/>
    <cellStyle name="Heading 4 465" xfId="10562"/>
    <cellStyle name="Heading 4 466" xfId="10563"/>
    <cellStyle name="Heading 4 467" xfId="10564"/>
    <cellStyle name="Heading 4 468" xfId="10565"/>
    <cellStyle name="Heading 4 469" xfId="10566"/>
    <cellStyle name="Heading 4 47" xfId="10567"/>
    <cellStyle name="Heading 4 470" xfId="10568"/>
    <cellStyle name="Heading 4 471" xfId="10569"/>
    <cellStyle name="Heading 4 472" xfId="10570"/>
    <cellStyle name="Heading 4 473" xfId="10571"/>
    <cellStyle name="Heading 4 474" xfId="10572"/>
    <cellStyle name="Heading 4 475" xfId="10573"/>
    <cellStyle name="Heading 4 476" xfId="10574"/>
    <cellStyle name="Heading 4 477" xfId="10575"/>
    <cellStyle name="Heading 4 478" xfId="10576"/>
    <cellStyle name="Heading 4 479" xfId="10577"/>
    <cellStyle name="Heading 4 48" xfId="10578"/>
    <cellStyle name="Heading 4 480" xfId="10579"/>
    <cellStyle name="Heading 4 481" xfId="10580"/>
    <cellStyle name="Heading 4 482" xfId="10581"/>
    <cellStyle name="Heading 4 483" xfId="10582"/>
    <cellStyle name="Heading 4 484" xfId="10583"/>
    <cellStyle name="Heading 4 485" xfId="10584"/>
    <cellStyle name="Heading 4 486" xfId="10585"/>
    <cellStyle name="Heading 4 487" xfId="10586"/>
    <cellStyle name="Heading 4 488" xfId="10587"/>
    <cellStyle name="Heading 4 489" xfId="10588"/>
    <cellStyle name="Heading 4 49" xfId="10589"/>
    <cellStyle name="Heading 4 490" xfId="10590"/>
    <cellStyle name="Heading 4 491" xfId="10591"/>
    <cellStyle name="Heading 4 492" xfId="10592"/>
    <cellStyle name="Heading 4 493" xfId="10593"/>
    <cellStyle name="Heading 4 494" xfId="10594"/>
    <cellStyle name="Heading 4 495" xfId="10595"/>
    <cellStyle name="Heading 4 496" xfId="10596"/>
    <cellStyle name="Heading 4 497" xfId="10597"/>
    <cellStyle name="Heading 4 498" xfId="10598"/>
    <cellStyle name="Heading 4 499" xfId="10599"/>
    <cellStyle name="Heading 4 5" xfId="417"/>
    <cellStyle name="Heading 4 50" xfId="10600"/>
    <cellStyle name="Heading 4 500" xfId="10601"/>
    <cellStyle name="Heading 4 501" xfId="10602"/>
    <cellStyle name="Heading 4 502" xfId="10603"/>
    <cellStyle name="Heading 4 503" xfId="10604"/>
    <cellStyle name="Heading 4 504" xfId="10605"/>
    <cellStyle name="Heading 4 505" xfId="10606"/>
    <cellStyle name="Heading 4 506" xfId="10607"/>
    <cellStyle name="Heading 4 507" xfId="10608"/>
    <cellStyle name="Heading 4 508" xfId="10609"/>
    <cellStyle name="Heading 4 509" xfId="10610"/>
    <cellStyle name="Heading 4 51" xfId="10611"/>
    <cellStyle name="Heading 4 510" xfId="10612"/>
    <cellStyle name="Heading 4 511" xfId="10613"/>
    <cellStyle name="Heading 4 512" xfId="10614"/>
    <cellStyle name="Heading 4 513" xfId="10615"/>
    <cellStyle name="Heading 4 514" xfId="10616"/>
    <cellStyle name="Heading 4 515" xfId="10617"/>
    <cellStyle name="Heading 4 516" xfId="10618"/>
    <cellStyle name="Heading 4 517" xfId="10619"/>
    <cellStyle name="Heading 4 518" xfId="10620"/>
    <cellStyle name="Heading 4 519" xfId="10621"/>
    <cellStyle name="Heading 4 52" xfId="10622"/>
    <cellStyle name="Heading 4 520" xfId="10623"/>
    <cellStyle name="Heading 4 521" xfId="10624"/>
    <cellStyle name="Heading 4 522" xfId="10625"/>
    <cellStyle name="Heading 4 523" xfId="10626"/>
    <cellStyle name="Heading 4 524" xfId="10627"/>
    <cellStyle name="Heading 4 525" xfId="10628"/>
    <cellStyle name="Heading 4 526" xfId="10629"/>
    <cellStyle name="Heading 4 527" xfId="10630"/>
    <cellStyle name="Heading 4 528" xfId="10631"/>
    <cellStyle name="Heading 4 529" xfId="10632"/>
    <cellStyle name="Heading 4 53" xfId="10633"/>
    <cellStyle name="Heading 4 530" xfId="10634"/>
    <cellStyle name="Heading 4 531" xfId="10635"/>
    <cellStyle name="Heading 4 532" xfId="10636"/>
    <cellStyle name="Heading 4 533" xfId="10637"/>
    <cellStyle name="Heading 4 534" xfId="10638"/>
    <cellStyle name="Heading 4 535" xfId="10639"/>
    <cellStyle name="Heading 4 536" xfId="10640"/>
    <cellStyle name="Heading 4 537" xfId="10641"/>
    <cellStyle name="Heading 4 538" xfId="10642"/>
    <cellStyle name="Heading 4 539" xfId="10643"/>
    <cellStyle name="Heading 4 54" xfId="10644"/>
    <cellStyle name="Heading 4 540" xfId="10645"/>
    <cellStyle name="Heading 4 541" xfId="10646"/>
    <cellStyle name="Heading 4 542" xfId="10647"/>
    <cellStyle name="Heading 4 543" xfId="10648"/>
    <cellStyle name="Heading 4 544" xfId="10649"/>
    <cellStyle name="Heading 4 545" xfId="10650"/>
    <cellStyle name="Heading 4 546" xfId="10651"/>
    <cellStyle name="Heading 4 547" xfId="10652"/>
    <cellStyle name="Heading 4 548" xfId="10653"/>
    <cellStyle name="Heading 4 549" xfId="10654"/>
    <cellStyle name="Heading 4 55" xfId="10655"/>
    <cellStyle name="Heading 4 550" xfId="10656"/>
    <cellStyle name="Heading 4 551" xfId="10657"/>
    <cellStyle name="Heading 4 552" xfId="10658"/>
    <cellStyle name="Heading 4 553" xfId="10659"/>
    <cellStyle name="Heading 4 554" xfId="10660"/>
    <cellStyle name="Heading 4 555" xfId="10661"/>
    <cellStyle name="Heading 4 556" xfId="10662"/>
    <cellStyle name="Heading 4 557" xfId="10663"/>
    <cellStyle name="Heading 4 558" xfId="10664"/>
    <cellStyle name="Heading 4 559" xfId="10665"/>
    <cellStyle name="Heading 4 56" xfId="10666"/>
    <cellStyle name="Heading 4 560" xfId="10667"/>
    <cellStyle name="Heading 4 561" xfId="10668"/>
    <cellStyle name="Heading 4 562" xfId="10669"/>
    <cellStyle name="Heading 4 563" xfId="10670"/>
    <cellStyle name="Heading 4 564" xfId="10671"/>
    <cellStyle name="Heading 4 565" xfId="10672"/>
    <cellStyle name="Heading 4 566" xfId="10673"/>
    <cellStyle name="Heading 4 567" xfId="10674"/>
    <cellStyle name="Heading 4 568" xfId="10675"/>
    <cellStyle name="Heading 4 569" xfId="10676"/>
    <cellStyle name="Heading 4 57" xfId="10677"/>
    <cellStyle name="Heading 4 570" xfId="10678"/>
    <cellStyle name="Heading 4 571" xfId="10679"/>
    <cellStyle name="Heading 4 572" xfId="10680"/>
    <cellStyle name="Heading 4 573" xfId="10681"/>
    <cellStyle name="Heading 4 574" xfId="10682"/>
    <cellStyle name="Heading 4 575" xfId="10683"/>
    <cellStyle name="Heading 4 576" xfId="10684"/>
    <cellStyle name="Heading 4 577" xfId="10685"/>
    <cellStyle name="Heading 4 578" xfId="10686"/>
    <cellStyle name="Heading 4 579" xfId="10687"/>
    <cellStyle name="Heading 4 58" xfId="10688"/>
    <cellStyle name="Heading 4 580" xfId="10689"/>
    <cellStyle name="Heading 4 581" xfId="10690"/>
    <cellStyle name="Heading 4 582" xfId="10691"/>
    <cellStyle name="Heading 4 583" xfId="10692"/>
    <cellStyle name="Heading 4 584" xfId="10693"/>
    <cellStyle name="Heading 4 585" xfId="10694"/>
    <cellStyle name="Heading 4 586" xfId="10695"/>
    <cellStyle name="Heading 4 587" xfId="10696"/>
    <cellStyle name="Heading 4 588" xfId="10697"/>
    <cellStyle name="Heading 4 589" xfId="10698"/>
    <cellStyle name="Heading 4 59" xfId="10699"/>
    <cellStyle name="Heading 4 590" xfId="10700"/>
    <cellStyle name="Heading 4 591" xfId="10701"/>
    <cellStyle name="Heading 4 592" xfId="10702"/>
    <cellStyle name="Heading 4 593" xfId="10703"/>
    <cellStyle name="Heading 4 594" xfId="10704"/>
    <cellStyle name="Heading 4 595" xfId="10705"/>
    <cellStyle name="Heading 4 596" xfId="10706"/>
    <cellStyle name="Heading 4 597" xfId="10707"/>
    <cellStyle name="Heading 4 598" xfId="10708"/>
    <cellStyle name="Heading 4 599" xfId="10709"/>
    <cellStyle name="Heading 4 6" xfId="10710"/>
    <cellStyle name="Heading 4 60" xfId="10711"/>
    <cellStyle name="Heading 4 600" xfId="10712"/>
    <cellStyle name="Heading 4 601" xfId="10713"/>
    <cellStyle name="Heading 4 602" xfId="10714"/>
    <cellStyle name="Heading 4 603" xfId="10715"/>
    <cellStyle name="Heading 4 604" xfId="10716"/>
    <cellStyle name="Heading 4 605" xfId="10717"/>
    <cellStyle name="Heading 4 606" xfId="10718"/>
    <cellStyle name="Heading 4 607" xfId="10719"/>
    <cellStyle name="Heading 4 608" xfId="10720"/>
    <cellStyle name="Heading 4 609" xfId="10721"/>
    <cellStyle name="Heading 4 61" xfId="10722"/>
    <cellStyle name="Heading 4 610" xfId="10723"/>
    <cellStyle name="Heading 4 611" xfId="10724"/>
    <cellStyle name="Heading 4 612" xfId="10725"/>
    <cellStyle name="Heading 4 613" xfId="10726"/>
    <cellStyle name="Heading 4 614" xfId="10727"/>
    <cellStyle name="Heading 4 615" xfId="10728"/>
    <cellStyle name="Heading 4 616" xfId="10729"/>
    <cellStyle name="Heading 4 617" xfId="10730"/>
    <cellStyle name="Heading 4 618" xfId="10731"/>
    <cellStyle name="Heading 4 619" xfId="10732"/>
    <cellStyle name="Heading 4 62" xfId="10733"/>
    <cellStyle name="Heading 4 620" xfId="10734"/>
    <cellStyle name="Heading 4 621" xfId="10735"/>
    <cellStyle name="Heading 4 622" xfId="10736"/>
    <cellStyle name="Heading 4 623" xfId="10737"/>
    <cellStyle name="Heading 4 624" xfId="10738"/>
    <cellStyle name="Heading 4 625" xfId="10739"/>
    <cellStyle name="Heading 4 626" xfId="10740"/>
    <cellStyle name="Heading 4 627" xfId="10741"/>
    <cellStyle name="Heading 4 628" xfId="10742"/>
    <cellStyle name="Heading 4 629" xfId="10743"/>
    <cellStyle name="Heading 4 63" xfId="10744"/>
    <cellStyle name="Heading 4 630" xfId="10745"/>
    <cellStyle name="Heading 4 631" xfId="10746"/>
    <cellStyle name="Heading 4 632" xfId="10747"/>
    <cellStyle name="Heading 4 633" xfId="10748"/>
    <cellStyle name="Heading 4 634" xfId="10749"/>
    <cellStyle name="Heading 4 635" xfId="10750"/>
    <cellStyle name="Heading 4 636" xfId="10751"/>
    <cellStyle name="Heading 4 637" xfId="10752"/>
    <cellStyle name="Heading 4 638" xfId="10753"/>
    <cellStyle name="Heading 4 639" xfId="10754"/>
    <cellStyle name="Heading 4 64" xfId="10755"/>
    <cellStyle name="Heading 4 640" xfId="10756"/>
    <cellStyle name="Heading 4 641" xfId="10757"/>
    <cellStyle name="Heading 4 642" xfId="10758"/>
    <cellStyle name="Heading 4 643" xfId="10759"/>
    <cellStyle name="Heading 4 644" xfId="10760"/>
    <cellStyle name="Heading 4 645" xfId="10761"/>
    <cellStyle name="Heading 4 646" xfId="10762"/>
    <cellStyle name="Heading 4 647" xfId="10763"/>
    <cellStyle name="Heading 4 648" xfId="10764"/>
    <cellStyle name="Heading 4 649" xfId="10765"/>
    <cellStyle name="Heading 4 65" xfId="10766"/>
    <cellStyle name="Heading 4 650" xfId="10767"/>
    <cellStyle name="Heading 4 651" xfId="10768"/>
    <cellStyle name="Heading 4 652" xfId="10769"/>
    <cellStyle name="Heading 4 653" xfId="10770"/>
    <cellStyle name="Heading 4 654" xfId="10771"/>
    <cellStyle name="Heading 4 655" xfId="10772"/>
    <cellStyle name="Heading 4 656" xfId="10773"/>
    <cellStyle name="Heading 4 657" xfId="10774"/>
    <cellStyle name="Heading 4 658" xfId="10775"/>
    <cellStyle name="Heading 4 659" xfId="10776"/>
    <cellStyle name="Heading 4 66" xfId="10777"/>
    <cellStyle name="Heading 4 660" xfId="10778"/>
    <cellStyle name="Heading 4 661" xfId="10779"/>
    <cellStyle name="Heading 4 662" xfId="10780"/>
    <cellStyle name="Heading 4 663" xfId="10781"/>
    <cellStyle name="Heading 4 664" xfId="10782"/>
    <cellStyle name="Heading 4 665" xfId="10783"/>
    <cellStyle name="Heading 4 666" xfId="10784"/>
    <cellStyle name="Heading 4 667" xfId="10785"/>
    <cellStyle name="Heading 4 668" xfId="10786"/>
    <cellStyle name="Heading 4 669" xfId="10787"/>
    <cellStyle name="Heading 4 67" xfId="10788"/>
    <cellStyle name="Heading 4 670" xfId="10789"/>
    <cellStyle name="Heading 4 671" xfId="10790"/>
    <cellStyle name="Heading 4 672" xfId="10791"/>
    <cellStyle name="Heading 4 673" xfId="10792"/>
    <cellStyle name="Heading 4 674" xfId="10793"/>
    <cellStyle name="Heading 4 675" xfId="10794"/>
    <cellStyle name="Heading 4 676" xfId="10795"/>
    <cellStyle name="Heading 4 677" xfId="10796"/>
    <cellStyle name="Heading 4 678" xfId="10797"/>
    <cellStyle name="Heading 4 679" xfId="10798"/>
    <cellStyle name="Heading 4 68" xfId="10799"/>
    <cellStyle name="Heading 4 680" xfId="10800"/>
    <cellStyle name="Heading 4 681" xfId="10801"/>
    <cellStyle name="Heading 4 682" xfId="10802"/>
    <cellStyle name="Heading 4 683" xfId="10803"/>
    <cellStyle name="Heading 4 684" xfId="10804"/>
    <cellStyle name="Heading 4 685" xfId="10805"/>
    <cellStyle name="Heading 4 686" xfId="10806"/>
    <cellStyle name="Heading 4 687" xfId="10807"/>
    <cellStyle name="Heading 4 688" xfId="10808"/>
    <cellStyle name="Heading 4 689" xfId="10809"/>
    <cellStyle name="Heading 4 69" xfId="10810"/>
    <cellStyle name="Heading 4 690" xfId="10811"/>
    <cellStyle name="Heading 4 691" xfId="10812"/>
    <cellStyle name="Heading 4 692" xfId="10813"/>
    <cellStyle name="Heading 4 693" xfId="10814"/>
    <cellStyle name="Heading 4 694" xfId="10815"/>
    <cellStyle name="Heading 4 695" xfId="10816"/>
    <cellStyle name="Heading 4 696" xfId="10817"/>
    <cellStyle name="Heading 4 697" xfId="10818"/>
    <cellStyle name="Heading 4 698" xfId="10819"/>
    <cellStyle name="Heading 4 699" xfId="10820"/>
    <cellStyle name="Heading 4 7" xfId="10821"/>
    <cellStyle name="Heading 4 70" xfId="10822"/>
    <cellStyle name="Heading 4 700" xfId="10823"/>
    <cellStyle name="Heading 4 701" xfId="10824"/>
    <cellStyle name="Heading 4 702" xfId="10825"/>
    <cellStyle name="Heading 4 703" xfId="10826"/>
    <cellStyle name="Heading 4 704" xfId="10827"/>
    <cellStyle name="Heading 4 705" xfId="10828"/>
    <cellStyle name="Heading 4 706" xfId="10829"/>
    <cellStyle name="Heading 4 707" xfId="10830"/>
    <cellStyle name="Heading 4 708" xfId="10831"/>
    <cellStyle name="Heading 4 709" xfId="10832"/>
    <cellStyle name="Heading 4 71" xfId="10833"/>
    <cellStyle name="Heading 4 710" xfId="10834"/>
    <cellStyle name="Heading 4 711" xfId="10835"/>
    <cellStyle name="Heading 4 712" xfId="10836"/>
    <cellStyle name="Heading 4 713" xfId="10837"/>
    <cellStyle name="Heading 4 714" xfId="10838"/>
    <cellStyle name="Heading 4 715" xfId="10839"/>
    <cellStyle name="Heading 4 716" xfId="10840"/>
    <cellStyle name="Heading 4 717" xfId="10841"/>
    <cellStyle name="Heading 4 718" xfId="10842"/>
    <cellStyle name="Heading 4 719" xfId="10843"/>
    <cellStyle name="Heading 4 72" xfId="10844"/>
    <cellStyle name="Heading 4 720" xfId="10845"/>
    <cellStyle name="Heading 4 721" xfId="10846"/>
    <cellStyle name="Heading 4 722" xfId="10847"/>
    <cellStyle name="Heading 4 723" xfId="10848"/>
    <cellStyle name="Heading 4 724" xfId="10849"/>
    <cellStyle name="Heading 4 725" xfId="10850"/>
    <cellStyle name="Heading 4 726" xfId="10851"/>
    <cellStyle name="Heading 4 727" xfId="10852"/>
    <cellStyle name="Heading 4 728" xfId="10853"/>
    <cellStyle name="Heading 4 729" xfId="10854"/>
    <cellStyle name="Heading 4 73" xfId="10855"/>
    <cellStyle name="Heading 4 730" xfId="10856"/>
    <cellStyle name="Heading 4 731" xfId="10857"/>
    <cellStyle name="Heading 4 732" xfId="10858"/>
    <cellStyle name="Heading 4 733" xfId="10859"/>
    <cellStyle name="Heading 4 734" xfId="10860"/>
    <cellStyle name="Heading 4 735" xfId="10861"/>
    <cellStyle name="Heading 4 736" xfId="10862"/>
    <cellStyle name="Heading 4 737" xfId="10863"/>
    <cellStyle name="Heading 4 738" xfId="10864"/>
    <cellStyle name="Heading 4 739" xfId="10865"/>
    <cellStyle name="Heading 4 74" xfId="10866"/>
    <cellStyle name="Heading 4 740" xfId="10867"/>
    <cellStyle name="Heading 4 741" xfId="10868"/>
    <cellStyle name="Heading 4 742" xfId="10869"/>
    <cellStyle name="Heading 4 743" xfId="10870"/>
    <cellStyle name="Heading 4 744" xfId="10871"/>
    <cellStyle name="Heading 4 745" xfId="10872"/>
    <cellStyle name="Heading 4 746" xfId="10873"/>
    <cellStyle name="Heading 4 747" xfId="10874"/>
    <cellStyle name="Heading 4 748" xfId="10875"/>
    <cellStyle name="Heading 4 749" xfId="10876"/>
    <cellStyle name="Heading 4 75" xfId="10877"/>
    <cellStyle name="Heading 4 750" xfId="10878"/>
    <cellStyle name="Heading 4 751" xfId="10879"/>
    <cellStyle name="Heading 4 752" xfId="10880"/>
    <cellStyle name="Heading 4 753" xfId="10881"/>
    <cellStyle name="Heading 4 754" xfId="10882"/>
    <cellStyle name="Heading 4 755" xfId="10883"/>
    <cellStyle name="Heading 4 756" xfId="10884"/>
    <cellStyle name="Heading 4 757" xfId="10885"/>
    <cellStyle name="Heading 4 758" xfId="10886"/>
    <cellStyle name="Heading 4 759" xfId="10887"/>
    <cellStyle name="Heading 4 76" xfId="10888"/>
    <cellStyle name="Heading 4 760" xfId="10889"/>
    <cellStyle name="Heading 4 761" xfId="10890"/>
    <cellStyle name="Heading 4 762" xfId="10891"/>
    <cellStyle name="Heading 4 763" xfId="10892"/>
    <cellStyle name="Heading 4 764" xfId="10893"/>
    <cellStyle name="Heading 4 765" xfId="10894"/>
    <cellStyle name="Heading 4 766" xfId="10895"/>
    <cellStyle name="Heading 4 767" xfId="10896"/>
    <cellStyle name="Heading 4 768" xfId="10897"/>
    <cellStyle name="Heading 4 769" xfId="10898"/>
    <cellStyle name="Heading 4 77" xfId="10899"/>
    <cellStyle name="Heading 4 770" xfId="10900"/>
    <cellStyle name="Heading 4 771" xfId="10901"/>
    <cellStyle name="Heading 4 772" xfId="10902"/>
    <cellStyle name="Heading 4 773" xfId="10903"/>
    <cellStyle name="Heading 4 774" xfId="10904"/>
    <cellStyle name="Heading 4 775" xfId="10905"/>
    <cellStyle name="Heading 4 776" xfId="10906"/>
    <cellStyle name="Heading 4 777" xfId="10907"/>
    <cellStyle name="Heading 4 778" xfId="10908"/>
    <cellStyle name="Heading 4 779" xfId="10909"/>
    <cellStyle name="Heading 4 78" xfId="10910"/>
    <cellStyle name="Heading 4 780" xfId="10911"/>
    <cellStyle name="Heading 4 781" xfId="10912"/>
    <cellStyle name="Heading 4 782" xfId="10913"/>
    <cellStyle name="Heading 4 783" xfId="10914"/>
    <cellStyle name="Heading 4 784" xfId="10915"/>
    <cellStyle name="Heading 4 785" xfId="10916"/>
    <cellStyle name="Heading 4 786" xfId="10917"/>
    <cellStyle name="Heading 4 787" xfId="10918"/>
    <cellStyle name="Heading 4 788" xfId="10919"/>
    <cellStyle name="Heading 4 789" xfId="10920"/>
    <cellStyle name="Heading 4 79" xfId="10921"/>
    <cellStyle name="Heading 4 790" xfId="10922"/>
    <cellStyle name="Heading 4 791" xfId="10923"/>
    <cellStyle name="Heading 4 792" xfId="10924"/>
    <cellStyle name="Heading 4 793" xfId="10925"/>
    <cellStyle name="Heading 4 794" xfId="10926"/>
    <cellStyle name="Heading 4 795" xfId="10927"/>
    <cellStyle name="Heading 4 796" xfId="10928"/>
    <cellStyle name="Heading 4 797" xfId="10929"/>
    <cellStyle name="Heading 4 798" xfId="10930"/>
    <cellStyle name="Heading 4 799" xfId="10931"/>
    <cellStyle name="Heading 4 8" xfId="10932"/>
    <cellStyle name="Heading 4 80" xfId="10933"/>
    <cellStyle name="Heading 4 800" xfId="10934"/>
    <cellStyle name="Heading 4 801" xfId="10935"/>
    <cellStyle name="Heading 4 802" xfId="10936"/>
    <cellStyle name="Heading 4 803" xfId="10937"/>
    <cellStyle name="Heading 4 804" xfId="10938"/>
    <cellStyle name="Heading 4 805" xfId="10939"/>
    <cellStyle name="Heading 4 806" xfId="10940"/>
    <cellStyle name="Heading 4 807" xfId="10941"/>
    <cellStyle name="Heading 4 808" xfId="10942"/>
    <cellStyle name="Heading 4 809" xfId="10943"/>
    <cellStyle name="Heading 4 81" xfId="10944"/>
    <cellStyle name="Heading 4 810" xfId="10945"/>
    <cellStyle name="Heading 4 811" xfId="10946"/>
    <cellStyle name="Heading 4 812" xfId="10947"/>
    <cellStyle name="Heading 4 813" xfId="10948"/>
    <cellStyle name="Heading 4 814" xfId="10949"/>
    <cellStyle name="Heading 4 815" xfId="10950"/>
    <cellStyle name="Heading 4 816" xfId="10951"/>
    <cellStyle name="Heading 4 817" xfId="10952"/>
    <cellStyle name="Heading 4 818" xfId="10953"/>
    <cellStyle name="Heading 4 819" xfId="10954"/>
    <cellStyle name="Heading 4 82" xfId="10955"/>
    <cellStyle name="Heading 4 820" xfId="10956"/>
    <cellStyle name="Heading 4 821" xfId="10957"/>
    <cellStyle name="Heading 4 822" xfId="10958"/>
    <cellStyle name="Heading 4 823" xfId="10959"/>
    <cellStyle name="Heading 4 824" xfId="10960"/>
    <cellStyle name="Heading 4 825" xfId="10961"/>
    <cellStyle name="Heading 4 826" xfId="10962"/>
    <cellStyle name="Heading 4 827" xfId="10963"/>
    <cellStyle name="Heading 4 828" xfId="10964"/>
    <cellStyle name="Heading 4 829" xfId="10965"/>
    <cellStyle name="Heading 4 83" xfId="10966"/>
    <cellStyle name="Heading 4 830" xfId="10967"/>
    <cellStyle name="Heading 4 831" xfId="10968"/>
    <cellStyle name="Heading 4 832" xfId="10969"/>
    <cellStyle name="Heading 4 833" xfId="10970"/>
    <cellStyle name="Heading 4 834" xfId="10971"/>
    <cellStyle name="Heading 4 835" xfId="10972"/>
    <cellStyle name="Heading 4 836" xfId="10973"/>
    <cellStyle name="Heading 4 837" xfId="10974"/>
    <cellStyle name="Heading 4 838" xfId="10975"/>
    <cellStyle name="Heading 4 839" xfId="10976"/>
    <cellStyle name="Heading 4 84" xfId="10977"/>
    <cellStyle name="Heading 4 840" xfId="10978"/>
    <cellStyle name="Heading 4 841" xfId="10979"/>
    <cellStyle name="Heading 4 842" xfId="10980"/>
    <cellStyle name="Heading 4 843" xfId="10981"/>
    <cellStyle name="Heading 4 844" xfId="10982"/>
    <cellStyle name="Heading 4 845" xfId="10983"/>
    <cellStyle name="Heading 4 846" xfId="10984"/>
    <cellStyle name="Heading 4 847" xfId="10985"/>
    <cellStyle name="Heading 4 848" xfId="10986"/>
    <cellStyle name="Heading 4 849" xfId="10987"/>
    <cellStyle name="Heading 4 85" xfId="10988"/>
    <cellStyle name="Heading 4 850" xfId="10989"/>
    <cellStyle name="Heading 4 851" xfId="10990"/>
    <cellStyle name="Heading 4 852" xfId="10991"/>
    <cellStyle name="Heading 4 853" xfId="10992"/>
    <cellStyle name="Heading 4 854" xfId="10993"/>
    <cellStyle name="Heading 4 855" xfId="10994"/>
    <cellStyle name="Heading 4 856" xfId="10995"/>
    <cellStyle name="Heading 4 857" xfId="10996"/>
    <cellStyle name="Heading 4 858" xfId="10997"/>
    <cellStyle name="Heading 4 859" xfId="10998"/>
    <cellStyle name="Heading 4 86" xfId="10999"/>
    <cellStyle name="Heading 4 860" xfId="11000"/>
    <cellStyle name="Heading 4 861" xfId="11001"/>
    <cellStyle name="Heading 4 862" xfId="11002"/>
    <cellStyle name="Heading 4 863" xfId="11003"/>
    <cellStyle name="Heading 4 864" xfId="11004"/>
    <cellStyle name="Heading 4 865" xfId="11005"/>
    <cellStyle name="Heading 4 866" xfId="11006"/>
    <cellStyle name="Heading 4 867" xfId="11007"/>
    <cellStyle name="Heading 4 868" xfId="11008"/>
    <cellStyle name="Heading 4 869" xfId="11009"/>
    <cellStyle name="Heading 4 87" xfId="11010"/>
    <cellStyle name="Heading 4 870" xfId="11011"/>
    <cellStyle name="Heading 4 871" xfId="11012"/>
    <cellStyle name="Heading 4 872" xfId="11013"/>
    <cellStyle name="Heading 4 873" xfId="11014"/>
    <cellStyle name="Heading 4 874" xfId="11015"/>
    <cellStyle name="Heading 4 875" xfId="11016"/>
    <cellStyle name="Heading 4 876" xfId="11017"/>
    <cellStyle name="Heading 4 877" xfId="11018"/>
    <cellStyle name="Heading 4 878" xfId="11019"/>
    <cellStyle name="Heading 4 879" xfId="11020"/>
    <cellStyle name="Heading 4 88" xfId="11021"/>
    <cellStyle name="Heading 4 880" xfId="11022"/>
    <cellStyle name="Heading 4 881" xfId="11023"/>
    <cellStyle name="Heading 4 882" xfId="11024"/>
    <cellStyle name="Heading 4 883" xfId="11025"/>
    <cellStyle name="Heading 4 884" xfId="11026"/>
    <cellStyle name="Heading 4 885" xfId="11027"/>
    <cellStyle name="Heading 4 886" xfId="11028"/>
    <cellStyle name="Heading 4 887" xfId="11029"/>
    <cellStyle name="Heading 4 888" xfId="11030"/>
    <cellStyle name="Heading 4 889" xfId="11031"/>
    <cellStyle name="Heading 4 89" xfId="11032"/>
    <cellStyle name="Heading 4 890" xfId="11033"/>
    <cellStyle name="Heading 4 891" xfId="11034"/>
    <cellStyle name="Heading 4 892" xfId="11035"/>
    <cellStyle name="Heading 4 893" xfId="11036"/>
    <cellStyle name="Heading 4 894" xfId="11037"/>
    <cellStyle name="Heading 4 895" xfId="11038"/>
    <cellStyle name="Heading 4 896" xfId="11039"/>
    <cellStyle name="Heading 4 897" xfId="11040"/>
    <cellStyle name="Heading 4 898" xfId="11041"/>
    <cellStyle name="Heading 4 899" xfId="11042"/>
    <cellStyle name="Heading 4 9" xfId="11043"/>
    <cellStyle name="Heading 4 90" xfId="11044"/>
    <cellStyle name="Heading 4 900" xfId="11045"/>
    <cellStyle name="Heading 4 901" xfId="11046"/>
    <cellStyle name="Heading 4 902" xfId="11047"/>
    <cellStyle name="Heading 4 903" xfId="11048"/>
    <cellStyle name="Heading 4 904" xfId="11049"/>
    <cellStyle name="Heading 4 905" xfId="11050"/>
    <cellStyle name="Heading 4 906" xfId="11051"/>
    <cellStyle name="Heading 4 907" xfId="11052"/>
    <cellStyle name="Heading 4 908" xfId="11053"/>
    <cellStyle name="Heading 4 909" xfId="11054"/>
    <cellStyle name="Heading 4 91" xfId="11055"/>
    <cellStyle name="Heading 4 910" xfId="11056"/>
    <cellStyle name="Heading 4 911" xfId="11057"/>
    <cellStyle name="Heading 4 912" xfId="11058"/>
    <cellStyle name="Heading 4 913" xfId="11059"/>
    <cellStyle name="Heading 4 914" xfId="11060"/>
    <cellStyle name="Heading 4 915" xfId="11061"/>
    <cellStyle name="Heading 4 916" xfId="11062"/>
    <cellStyle name="Heading 4 917" xfId="11063"/>
    <cellStyle name="Heading 4 918" xfId="11064"/>
    <cellStyle name="Heading 4 919" xfId="11065"/>
    <cellStyle name="Heading 4 92" xfId="11066"/>
    <cellStyle name="Heading 4 920" xfId="11067"/>
    <cellStyle name="Heading 4 921" xfId="11068"/>
    <cellStyle name="Heading 4 922" xfId="11069"/>
    <cellStyle name="Heading 4 923" xfId="11070"/>
    <cellStyle name="Heading 4 924" xfId="11071"/>
    <cellStyle name="Heading 4 925" xfId="11072"/>
    <cellStyle name="Heading 4 926" xfId="11073"/>
    <cellStyle name="Heading 4 927" xfId="11074"/>
    <cellStyle name="Heading 4 928" xfId="11075"/>
    <cellStyle name="Heading 4 929" xfId="11076"/>
    <cellStyle name="Heading 4 93" xfId="11077"/>
    <cellStyle name="Heading 4 930" xfId="11078"/>
    <cellStyle name="Heading 4 931" xfId="11079"/>
    <cellStyle name="Heading 4 932" xfId="11080"/>
    <cellStyle name="Heading 4 933" xfId="11081"/>
    <cellStyle name="Heading 4 934" xfId="11082"/>
    <cellStyle name="Heading 4 935" xfId="11083"/>
    <cellStyle name="Heading 4 936" xfId="11084"/>
    <cellStyle name="Heading 4 937" xfId="11085"/>
    <cellStyle name="Heading 4 938" xfId="11086"/>
    <cellStyle name="Heading 4 939" xfId="11087"/>
    <cellStyle name="Heading 4 94" xfId="11088"/>
    <cellStyle name="Heading 4 940" xfId="11089"/>
    <cellStyle name="Heading 4 941" xfId="11090"/>
    <cellStyle name="Heading 4 942" xfId="11091"/>
    <cellStyle name="Heading 4 943" xfId="11092"/>
    <cellStyle name="Heading 4 944" xfId="11093"/>
    <cellStyle name="Heading 4 945" xfId="11094"/>
    <cellStyle name="Heading 4 946" xfId="11095"/>
    <cellStyle name="Heading 4 947" xfId="11096"/>
    <cellStyle name="Heading 4 948" xfId="11097"/>
    <cellStyle name="Heading 4 949" xfId="11098"/>
    <cellStyle name="Heading 4 95" xfId="11099"/>
    <cellStyle name="Heading 4 950" xfId="11100"/>
    <cellStyle name="Heading 4 951" xfId="11101"/>
    <cellStyle name="Heading 4 952" xfId="11102"/>
    <cellStyle name="Heading 4 953" xfId="11103"/>
    <cellStyle name="Heading 4 954" xfId="11104"/>
    <cellStyle name="Heading 4 955" xfId="11105"/>
    <cellStyle name="Heading 4 956" xfId="11106"/>
    <cellStyle name="Heading 4 957" xfId="11107"/>
    <cellStyle name="Heading 4 958" xfId="11108"/>
    <cellStyle name="Heading 4 959" xfId="11109"/>
    <cellStyle name="Heading 4 96" xfId="11110"/>
    <cellStyle name="Heading 4 960" xfId="11111"/>
    <cellStyle name="Heading 4 961" xfId="11112"/>
    <cellStyle name="Heading 4 962" xfId="11113"/>
    <cellStyle name="Heading 4 963" xfId="11114"/>
    <cellStyle name="Heading 4 964" xfId="11115"/>
    <cellStyle name="Heading 4 965" xfId="11116"/>
    <cellStyle name="Heading 4 966" xfId="11117"/>
    <cellStyle name="Heading 4 967" xfId="11118"/>
    <cellStyle name="Heading 4 968" xfId="11119"/>
    <cellStyle name="Heading 4 969" xfId="11120"/>
    <cellStyle name="Heading 4 97" xfId="11121"/>
    <cellStyle name="Heading 4 970" xfId="11122"/>
    <cellStyle name="Heading 4 971" xfId="11123"/>
    <cellStyle name="Heading 4 972" xfId="11124"/>
    <cellStyle name="Heading 4 973" xfId="11125"/>
    <cellStyle name="Heading 4 974" xfId="11126"/>
    <cellStyle name="Heading 4 975" xfId="11127"/>
    <cellStyle name="Heading 4 976" xfId="11128"/>
    <cellStyle name="Heading 4 977" xfId="11129"/>
    <cellStyle name="Heading 4 978" xfId="11130"/>
    <cellStyle name="Heading 4 979" xfId="11131"/>
    <cellStyle name="Heading 4 98" xfId="11132"/>
    <cellStyle name="Heading 4 980" xfId="11133"/>
    <cellStyle name="Heading 4 981" xfId="11134"/>
    <cellStyle name="Heading 4 982" xfId="11135"/>
    <cellStyle name="Heading 4 983" xfId="11136"/>
    <cellStyle name="Heading 4 984" xfId="11137"/>
    <cellStyle name="Heading 4 985" xfId="11138"/>
    <cellStyle name="Heading 4 986" xfId="11139"/>
    <cellStyle name="Heading 4 987" xfId="11140"/>
    <cellStyle name="Heading 4 988" xfId="11141"/>
    <cellStyle name="Heading 4 989" xfId="11142"/>
    <cellStyle name="Heading 4 99" xfId="11143"/>
    <cellStyle name="Heading 4 990" xfId="11144"/>
    <cellStyle name="Heading 4 991" xfId="11145"/>
    <cellStyle name="Heading 4 992" xfId="11146"/>
    <cellStyle name="Heading 4 993" xfId="11147"/>
    <cellStyle name="Heading 4 994" xfId="11148"/>
    <cellStyle name="Heading 4 995" xfId="11149"/>
    <cellStyle name="Heading 4 996" xfId="11150"/>
    <cellStyle name="Heading 4 997" xfId="11151"/>
    <cellStyle name="Heading 4 998" xfId="11152"/>
    <cellStyle name="Heading 4 999" xfId="11153"/>
    <cellStyle name="Hiperłącze" xfId="1" builtinId="8"/>
    <cellStyle name="Hiperłącze 2" xfId="418"/>
    <cellStyle name="Hiperłącze 3" xfId="419"/>
    <cellStyle name="Hivatkozott cella" xfId="420"/>
    <cellStyle name="Huomautus" xfId="421"/>
    <cellStyle name="Huomautus 2" xfId="422"/>
    <cellStyle name="Huono" xfId="423"/>
    <cellStyle name="Huono 2" xfId="424"/>
    <cellStyle name="Hyperlink_Cat risk" xfId="425"/>
    <cellStyle name="Hyvä" xfId="426"/>
    <cellStyle name="Hyvä 2" xfId="427"/>
    <cellStyle name="Incorrecto" xfId="428"/>
    <cellStyle name="Incorrecto 2" xfId="429"/>
    <cellStyle name="Incorrecto 3" xfId="430"/>
    <cellStyle name="Input" xfId="431"/>
    <cellStyle name="Input 10" xfId="11154"/>
    <cellStyle name="Input 100" xfId="11155"/>
    <cellStyle name="Input 1000" xfId="11156"/>
    <cellStyle name="Input 1001" xfId="11157"/>
    <cellStyle name="Input 1002" xfId="11158"/>
    <cellStyle name="Input 1003" xfId="11159"/>
    <cellStyle name="Input 1004" xfId="11160"/>
    <cellStyle name="Input 1005" xfId="11161"/>
    <cellStyle name="Input 1006" xfId="11162"/>
    <cellStyle name="Input 1007" xfId="11163"/>
    <cellStyle name="Input 1008" xfId="11164"/>
    <cellStyle name="Input 1009" xfId="11165"/>
    <cellStyle name="Input 101" xfId="11166"/>
    <cellStyle name="Input 1010" xfId="11167"/>
    <cellStyle name="Input 1011" xfId="11168"/>
    <cellStyle name="Input 1012" xfId="11169"/>
    <cellStyle name="Input 1013" xfId="11170"/>
    <cellStyle name="Input 1014" xfId="11171"/>
    <cellStyle name="Input 1015" xfId="11172"/>
    <cellStyle name="Input 1016" xfId="11173"/>
    <cellStyle name="Input 1017" xfId="11174"/>
    <cellStyle name="Input 1018" xfId="11175"/>
    <cellStyle name="Input 1019" xfId="11176"/>
    <cellStyle name="Input 102" xfId="11177"/>
    <cellStyle name="Input 1020" xfId="11178"/>
    <cellStyle name="Input 1021" xfId="11179"/>
    <cellStyle name="Input 1022" xfId="11180"/>
    <cellStyle name="Input 1023" xfId="11181"/>
    <cellStyle name="Input 1024" xfId="11182"/>
    <cellStyle name="Input 1025" xfId="11183"/>
    <cellStyle name="Input 1026" xfId="11184"/>
    <cellStyle name="Input 1027" xfId="11185"/>
    <cellStyle name="Input 1028" xfId="11186"/>
    <cellStyle name="Input 1029" xfId="11187"/>
    <cellStyle name="Input 103" xfId="11188"/>
    <cellStyle name="Input 1030" xfId="11189"/>
    <cellStyle name="Input 1031" xfId="11190"/>
    <cellStyle name="Input 1032" xfId="11191"/>
    <cellStyle name="Input 1033" xfId="11192"/>
    <cellStyle name="Input 1034" xfId="11193"/>
    <cellStyle name="Input 1035" xfId="11194"/>
    <cellStyle name="Input 1036" xfId="11195"/>
    <cellStyle name="Input 1037" xfId="11196"/>
    <cellStyle name="Input 1038" xfId="11197"/>
    <cellStyle name="Input 1039" xfId="11198"/>
    <cellStyle name="Input 104" xfId="11199"/>
    <cellStyle name="Input 1040" xfId="11200"/>
    <cellStyle name="Input 1041" xfId="11201"/>
    <cellStyle name="Input 1042" xfId="11202"/>
    <cellStyle name="Input 1043" xfId="11203"/>
    <cellStyle name="Input 1044" xfId="11204"/>
    <cellStyle name="Input 1045" xfId="11205"/>
    <cellStyle name="Input 1046" xfId="11206"/>
    <cellStyle name="Input 1047" xfId="11207"/>
    <cellStyle name="Input 1048" xfId="11208"/>
    <cellStyle name="Input 1049" xfId="11209"/>
    <cellStyle name="Input 105" xfId="11210"/>
    <cellStyle name="Input 1050" xfId="11211"/>
    <cellStyle name="Input 1051" xfId="11212"/>
    <cellStyle name="Input 1052" xfId="11213"/>
    <cellStyle name="Input 1053" xfId="11214"/>
    <cellStyle name="Input 1054" xfId="11215"/>
    <cellStyle name="Input 1055" xfId="11216"/>
    <cellStyle name="Input 1056" xfId="11217"/>
    <cellStyle name="Input 1057" xfId="11218"/>
    <cellStyle name="Input 1058" xfId="11219"/>
    <cellStyle name="Input 1059" xfId="11220"/>
    <cellStyle name="Input 106" xfId="11221"/>
    <cellStyle name="Input 1060" xfId="11222"/>
    <cellStyle name="Input 1061" xfId="11223"/>
    <cellStyle name="Input 1062" xfId="11224"/>
    <cellStyle name="Input 1063" xfId="11225"/>
    <cellStyle name="Input 1064" xfId="11226"/>
    <cellStyle name="Input 1065" xfId="11227"/>
    <cellStyle name="Input 1066" xfId="11228"/>
    <cellStyle name="Input 1067" xfId="11229"/>
    <cellStyle name="Input 1068" xfId="11230"/>
    <cellStyle name="Input 1069" xfId="11231"/>
    <cellStyle name="Input 107" xfId="11232"/>
    <cellStyle name="Input 1070" xfId="11233"/>
    <cellStyle name="Input 1071" xfId="11234"/>
    <cellStyle name="Input 1072" xfId="11235"/>
    <cellStyle name="Input 1073" xfId="11236"/>
    <cellStyle name="Input 1074" xfId="11237"/>
    <cellStyle name="Input 1075" xfId="11238"/>
    <cellStyle name="Input 1076" xfId="11239"/>
    <cellStyle name="Input 1077" xfId="11240"/>
    <cellStyle name="Input 1078" xfId="11241"/>
    <cellStyle name="Input 1079" xfId="11242"/>
    <cellStyle name="Input 108" xfId="11243"/>
    <cellStyle name="Input 1080" xfId="11244"/>
    <cellStyle name="Input 1081" xfId="11245"/>
    <cellStyle name="Input 1082" xfId="11246"/>
    <cellStyle name="Input 1083" xfId="11247"/>
    <cellStyle name="Input 1084" xfId="11248"/>
    <cellStyle name="Input 1085" xfId="11249"/>
    <cellStyle name="Input 1086" xfId="11250"/>
    <cellStyle name="Input 1087" xfId="11251"/>
    <cellStyle name="Input 1088" xfId="11252"/>
    <cellStyle name="Input 1089" xfId="11253"/>
    <cellStyle name="Input 109" xfId="11254"/>
    <cellStyle name="Input 1090" xfId="11255"/>
    <cellStyle name="Input 1091" xfId="11256"/>
    <cellStyle name="Input 1092" xfId="11257"/>
    <cellStyle name="Input 1093" xfId="11258"/>
    <cellStyle name="Input 1094" xfId="11259"/>
    <cellStyle name="Input 1095" xfId="11260"/>
    <cellStyle name="Input 1096" xfId="11261"/>
    <cellStyle name="Input 1097" xfId="11262"/>
    <cellStyle name="Input 1098" xfId="11263"/>
    <cellStyle name="Input 1099" xfId="11264"/>
    <cellStyle name="Input 11" xfId="11265"/>
    <cellStyle name="Input 110" xfId="11266"/>
    <cellStyle name="Input 1100" xfId="11267"/>
    <cellStyle name="Input 1101" xfId="11268"/>
    <cellStyle name="Input 1102" xfId="11269"/>
    <cellStyle name="Input 1103" xfId="11270"/>
    <cellStyle name="Input 1104" xfId="11271"/>
    <cellStyle name="Input 1105" xfId="11272"/>
    <cellStyle name="Input 1106" xfId="11273"/>
    <cellStyle name="Input 1107" xfId="11274"/>
    <cellStyle name="Input 1108" xfId="11275"/>
    <cellStyle name="Input 1109" xfId="11276"/>
    <cellStyle name="Input 111" xfId="11277"/>
    <cellStyle name="Input 1110" xfId="11278"/>
    <cellStyle name="Input 1111" xfId="11279"/>
    <cellStyle name="Input 1112" xfId="11280"/>
    <cellStyle name="Input 1113" xfId="11281"/>
    <cellStyle name="Input 1114" xfId="11282"/>
    <cellStyle name="Input 1115" xfId="11283"/>
    <cellStyle name="Input 1116" xfId="11284"/>
    <cellStyle name="Input 1117" xfId="11285"/>
    <cellStyle name="Input 1118" xfId="11286"/>
    <cellStyle name="Input 1119" xfId="11287"/>
    <cellStyle name="Input 112" xfId="11288"/>
    <cellStyle name="Input 1120" xfId="11289"/>
    <cellStyle name="Input 1121" xfId="11290"/>
    <cellStyle name="Input 1122" xfId="11291"/>
    <cellStyle name="Input 1123" xfId="11292"/>
    <cellStyle name="Input 1124" xfId="11293"/>
    <cellStyle name="Input 1125" xfId="11294"/>
    <cellStyle name="Input 1126" xfId="11295"/>
    <cellStyle name="Input 1127" xfId="11296"/>
    <cellStyle name="Input 1128" xfId="11297"/>
    <cellStyle name="Input 1129" xfId="11298"/>
    <cellStyle name="Input 113" xfId="11299"/>
    <cellStyle name="Input 1130" xfId="11300"/>
    <cellStyle name="Input 1131" xfId="11301"/>
    <cellStyle name="Input 1132" xfId="11302"/>
    <cellStyle name="Input 1133" xfId="11303"/>
    <cellStyle name="Input 1134" xfId="11304"/>
    <cellStyle name="Input 1135" xfId="11305"/>
    <cellStyle name="Input 1136" xfId="11306"/>
    <cellStyle name="Input 1137" xfId="11307"/>
    <cellStyle name="Input 1138" xfId="11308"/>
    <cellStyle name="Input 1139" xfId="11309"/>
    <cellStyle name="Input 114" xfId="11310"/>
    <cellStyle name="Input 1140" xfId="11311"/>
    <cellStyle name="Input 1141" xfId="11312"/>
    <cellStyle name="Input 1142" xfId="11313"/>
    <cellStyle name="Input 1143" xfId="11314"/>
    <cellStyle name="Input 1144" xfId="11315"/>
    <cellStyle name="Input 1145" xfId="11316"/>
    <cellStyle name="Input 1146" xfId="11317"/>
    <cellStyle name="Input 1147" xfId="11318"/>
    <cellStyle name="Input 1148" xfId="11319"/>
    <cellStyle name="Input 1149" xfId="11320"/>
    <cellStyle name="Input 115" xfId="11321"/>
    <cellStyle name="Input 1150" xfId="11322"/>
    <cellStyle name="Input 1151" xfId="11323"/>
    <cellStyle name="Input 1152" xfId="11324"/>
    <cellStyle name="Input 1153" xfId="11325"/>
    <cellStyle name="Input 1154" xfId="11326"/>
    <cellStyle name="Input 1155" xfId="11327"/>
    <cellStyle name="Input 1156" xfId="11328"/>
    <cellStyle name="Input 1157" xfId="11329"/>
    <cellStyle name="Input 1158" xfId="11330"/>
    <cellStyle name="Input 1159" xfId="11331"/>
    <cellStyle name="Input 116" xfId="11332"/>
    <cellStyle name="Input 1160" xfId="11333"/>
    <cellStyle name="Input 1161" xfId="11334"/>
    <cellStyle name="Input 1162" xfId="11335"/>
    <cellStyle name="Input 1163" xfId="11336"/>
    <cellStyle name="Input 1164" xfId="11337"/>
    <cellStyle name="Input 1165" xfId="11338"/>
    <cellStyle name="Input 1166" xfId="11339"/>
    <cellStyle name="Input 1167" xfId="11340"/>
    <cellStyle name="Input 1168" xfId="11341"/>
    <cellStyle name="Input 1169" xfId="11342"/>
    <cellStyle name="Input 117" xfId="11343"/>
    <cellStyle name="Input 1170" xfId="11344"/>
    <cellStyle name="Input 1171" xfId="11345"/>
    <cellStyle name="Input 118" xfId="11346"/>
    <cellStyle name="Input 119" xfId="11347"/>
    <cellStyle name="Input 12" xfId="11348"/>
    <cellStyle name="Input 120" xfId="11349"/>
    <cellStyle name="Input 121" xfId="11350"/>
    <cellStyle name="Input 122" xfId="11351"/>
    <cellStyle name="Input 123" xfId="11352"/>
    <cellStyle name="Input 124" xfId="11353"/>
    <cellStyle name="Input 125" xfId="11354"/>
    <cellStyle name="Input 126" xfId="11355"/>
    <cellStyle name="Input 127" xfId="11356"/>
    <cellStyle name="Input 128" xfId="11357"/>
    <cellStyle name="Input 129" xfId="11358"/>
    <cellStyle name="Input 13" xfId="11359"/>
    <cellStyle name="Input 130" xfId="11360"/>
    <cellStyle name="Input 131" xfId="11361"/>
    <cellStyle name="Input 132" xfId="11362"/>
    <cellStyle name="Input 133" xfId="11363"/>
    <cellStyle name="Input 134" xfId="11364"/>
    <cellStyle name="Input 135" xfId="11365"/>
    <cellStyle name="Input 136" xfId="11366"/>
    <cellStyle name="Input 137" xfId="11367"/>
    <cellStyle name="Input 138" xfId="11368"/>
    <cellStyle name="Input 139" xfId="11369"/>
    <cellStyle name="Input 14" xfId="11370"/>
    <cellStyle name="Input 140" xfId="11371"/>
    <cellStyle name="Input 141" xfId="11372"/>
    <cellStyle name="Input 142" xfId="11373"/>
    <cellStyle name="Input 143" xfId="11374"/>
    <cellStyle name="Input 144" xfId="11375"/>
    <cellStyle name="Input 145" xfId="11376"/>
    <cellStyle name="Input 146" xfId="11377"/>
    <cellStyle name="Input 147" xfId="11378"/>
    <cellStyle name="Input 148" xfId="11379"/>
    <cellStyle name="Input 149" xfId="11380"/>
    <cellStyle name="Input 15" xfId="11381"/>
    <cellStyle name="Input 150" xfId="11382"/>
    <cellStyle name="Input 151" xfId="11383"/>
    <cellStyle name="Input 152" xfId="11384"/>
    <cellStyle name="Input 153" xfId="11385"/>
    <cellStyle name="Input 154" xfId="11386"/>
    <cellStyle name="Input 155" xfId="11387"/>
    <cellStyle name="Input 156" xfId="11388"/>
    <cellStyle name="Input 157" xfId="11389"/>
    <cellStyle name="Input 158" xfId="11390"/>
    <cellStyle name="Input 159" xfId="11391"/>
    <cellStyle name="Input 16" xfId="11392"/>
    <cellStyle name="Input 160" xfId="11393"/>
    <cellStyle name="Input 161" xfId="11394"/>
    <cellStyle name="Input 162" xfId="11395"/>
    <cellStyle name="Input 163" xfId="11396"/>
    <cellStyle name="Input 164" xfId="11397"/>
    <cellStyle name="Input 165" xfId="11398"/>
    <cellStyle name="Input 166" xfId="11399"/>
    <cellStyle name="Input 167" xfId="11400"/>
    <cellStyle name="Input 168" xfId="11401"/>
    <cellStyle name="Input 169" xfId="11402"/>
    <cellStyle name="Input 17" xfId="11403"/>
    <cellStyle name="Input 170" xfId="11404"/>
    <cellStyle name="Input 171" xfId="11405"/>
    <cellStyle name="Input 172" xfId="11406"/>
    <cellStyle name="Input 173" xfId="11407"/>
    <cellStyle name="Input 174" xfId="11408"/>
    <cellStyle name="Input 175" xfId="11409"/>
    <cellStyle name="Input 176" xfId="11410"/>
    <cellStyle name="Input 177" xfId="11411"/>
    <cellStyle name="Input 178" xfId="11412"/>
    <cellStyle name="Input 179" xfId="11413"/>
    <cellStyle name="Input 18" xfId="11414"/>
    <cellStyle name="Input 180" xfId="11415"/>
    <cellStyle name="Input 181" xfId="11416"/>
    <cellStyle name="Input 182" xfId="11417"/>
    <cellStyle name="Input 183" xfId="11418"/>
    <cellStyle name="Input 184" xfId="11419"/>
    <cellStyle name="Input 185" xfId="11420"/>
    <cellStyle name="Input 186" xfId="11421"/>
    <cellStyle name="Input 187" xfId="11422"/>
    <cellStyle name="Input 188" xfId="11423"/>
    <cellStyle name="Input 189" xfId="11424"/>
    <cellStyle name="Input 19" xfId="11425"/>
    <cellStyle name="Input 190" xfId="11426"/>
    <cellStyle name="Input 191" xfId="11427"/>
    <cellStyle name="Input 192" xfId="11428"/>
    <cellStyle name="Input 193" xfId="11429"/>
    <cellStyle name="Input 194" xfId="11430"/>
    <cellStyle name="Input 195" xfId="11431"/>
    <cellStyle name="Input 196" xfId="11432"/>
    <cellStyle name="Input 197" xfId="11433"/>
    <cellStyle name="Input 198" xfId="11434"/>
    <cellStyle name="Input 199" xfId="11435"/>
    <cellStyle name="Input 2" xfId="432"/>
    <cellStyle name="Input 20" xfId="11436"/>
    <cellStyle name="Input 200" xfId="11437"/>
    <cellStyle name="Input 201" xfId="11438"/>
    <cellStyle name="Input 202" xfId="11439"/>
    <cellStyle name="Input 203" xfId="11440"/>
    <cellStyle name="Input 204" xfId="11441"/>
    <cellStyle name="Input 205" xfId="11442"/>
    <cellStyle name="Input 206" xfId="11443"/>
    <cellStyle name="Input 207" xfId="11444"/>
    <cellStyle name="Input 208" xfId="11445"/>
    <cellStyle name="Input 209" xfId="11446"/>
    <cellStyle name="Input 21" xfId="11447"/>
    <cellStyle name="Input 210" xfId="11448"/>
    <cellStyle name="Input 211" xfId="11449"/>
    <cellStyle name="Input 212" xfId="11450"/>
    <cellStyle name="Input 213" xfId="11451"/>
    <cellStyle name="Input 214" xfId="11452"/>
    <cellStyle name="Input 215" xfId="11453"/>
    <cellStyle name="Input 216" xfId="11454"/>
    <cellStyle name="Input 217" xfId="11455"/>
    <cellStyle name="Input 218" xfId="11456"/>
    <cellStyle name="Input 219" xfId="11457"/>
    <cellStyle name="Input 22" xfId="11458"/>
    <cellStyle name="Input 220" xfId="11459"/>
    <cellStyle name="Input 221" xfId="11460"/>
    <cellStyle name="Input 222" xfId="11461"/>
    <cellStyle name="Input 223" xfId="11462"/>
    <cellStyle name="Input 224" xfId="11463"/>
    <cellStyle name="Input 225" xfId="11464"/>
    <cellStyle name="Input 226" xfId="11465"/>
    <cellStyle name="Input 227" xfId="11466"/>
    <cellStyle name="Input 228" xfId="11467"/>
    <cellStyle name="Input 229" xfId="11468"/>
    <cellStyle name="Input 23" xfId="11469"/>
    <cellStyle name="Input 230" xfId="11470"/>
    <cellStyle name="Input 231" xfId="11471"/>
    <cellStyle name="Input 232" xfId="11472"/>
    <cellStyle name="Input 233" xfId="11473"/>
    <cellStyle name="Input 234" xfId="11474"/>
    <cellStyle name="Input 235" xfId="11475"/>
    <cellStyle name="Input 236" xfId="11476"/>
    <cellStyle name="Input 237" xfId="11477"/>
    <cellStyle name="Input 238" xfId="11478"/>
    <cellStyle name="Input 239" xfId="11479"/>
    <cellStyle name="Input 24" xfId="11480"/>
    <cellStyle name="Input 240" xfId="11481"/>
    <cellStyle name="Input 241" xfId="11482"/>
    <cellStyle name="Input 242" xfId="11483"/>
    <cellStyle name="Input 243" xfId="11484"/>
    <cellStyle name="Input 244" xfId="11485"/>
    <cellStyle name="Input 245" xfId="11486"/>
    <cellStyle name="Input 246" xfId="11487"/>
    <cellStyle name="Input 247" xfId="11488"/>
    <cellStyle name="Input 248" xfId="11489"/>
    <cellStyle name="Input 249" xfId="11490"/>
    <cellStyle name="Input 25" xfId="11491"/>
    <cellStyle name="Input 250" xfId="11492"/>
    <cellStyle name="Input 251" xfId="11493"/>
    <cellStyle name="Input 252" xfId="11494"/>
    <cellStyle name="Input 253" xfId="11495"/>
    <cellStyle name="Input 254" xfId="11496"/>
    <cellStyle name="Input 255" xfId="11497"/>
    <cellStyle name="Input 256" xfId="11498"/>
    <cellStyle name="Input 257" xfId="11499"/>
    <cellStyle name="Input 258" xfId="11500"/>
    <cellStyle name="Input 259" xfId="11501"/>
    <cellStyle name="Input 26" xfId="11502"/>
    <cellStyle name="Input 260" xfId="11503"/>
    <cellStyle name="Input 261" xfId="11504"/>
    <cellStyle name="Input 262" xfId="11505"/>
    <cellStyle name="Input 263" xfId="11506"/>
    <cellStyle name="Input 264" xfId="11507"/>
    <cellStyle name="Input 265" xfId="11508"/>
    <cellStyle name="Input 266" xfId="11509"/>
    <cellStyle name="Input 267" xfId="11510"/>
    <cellStyle name="Input 268" xfId="11511"/>
    <cellStyle name="Input 269" xfId="11512"/>
    <cellStyle name="Input 27" xfId="11513"/>
    <cellStyle name="Input 270" xfId="11514"/>
    <cellStyle name="Input 271" xfId="11515"/>
    <cellStyle name="Input 272" xfId="11516"/>
    <cellStyle name="Input 273" xfId="11517"/>
    <cellStyle name="Input 274" xfId="11518"/>
    <cellStyle name="Input 275" xfId="11519"/>
    <cellStyle name="Input 276" xfId="11520"/>
    <cellStyle name="Input 277" xfId="11521"/>
    <cellStyle name="Input 278" xfId="11522"/>
    <cellStyle name="Input 279" xfId="11523"/>
    <cellStyle name="Input 28" xfId="11524"/>
    <cellStyle name="Input 280" xfId="11525"/>
    <cellStyle name="Input 281" xfId="11526"/>
    <cellStyle name="Input 282" xfId="11527"/>
    <cellStyle name="Input 283" xfId="11528"/>
    <cellStyle name="Input 284" xfId="11529"/>
    <cellStyle name="Input 285" xfId="11530"/>
    <cellStyle name="Input 286" xfId="11531"/>
    <cellStyle name="Input 287" xfId="11532"/>
    <cellStyle name="Input 288" xfId="11533"/>
    <cellStyle name="Input 289" xfId="11534"/>
    <cellStyle name="Input 29" xfId="11535"/>
    <cellStyle name="Input 290" xfId="11536"/>
    <cellStyle name="Input 291" xfId="11537"/>
    <cellStyle name="Input 292" xfId="11538"/>
    <cellStyle name="Input 293" xfId="11539"/>
    <cellStyle name="Input 294" xfId="11540"/>
    <cellStyle name="Input 295" xfId="11541"/>
    <cellStyle name="Input 296" xfId="11542"/>
    <cellStyle name="Input 297" xfId="11543"/>
    <cellStyle name="Input 298" xfId="11544"/>
    <cellStyle name="Input 299" xfId="11545"/>
    <cellStyle name="Input 3" xfId="11546"/>
    <cellStyle name="Input 30" xfId="11547"/>
    <cellStyle name="Input 300" xfId="11548"/>
    <cellStyle name="Input 301" xfId="11549"/>
    <cellStyle name="Input 302" xfId="11550"/>
    <cellStyle name="Input 303" xfId="11551"/>
    <cellStyle name="Input 304" xfId="11552"/>
    <cellStyle name="Input 305" xfId="11553"/>
    <cellStyle name="Input 306" xfId="11554"/>
    <cellStyle name="Input 307" xfId="11555"/>
    <cellStyle name="Input 308" xfId="11556"/>
    <cellStyle name="Input 309" xfId="11557"/>
    <cellStyle name="Input 31" xfId="11558"/>
    <cellStyle name="Input 310" xfId="11559"/>
    <cellStyle name="Input 311" xfId="11560"/>
    <cellStyle name="Input 312" xfId="11561"/>
    <cellStyle name="Input 313" xfId="11562"/>
    <cellStyle name="Input 314" xfId="11563"/>
    <cellStyle name="Input 315" xfId="11564"/>
    <cellStyle name="Input 316" xfId="11565"/>
    <cellStyle name="Input 317" xfId="11566"/>
    <cellStyle name="Input 318" xfId="11567"/>
    <cellStyle name="Input 319" xfId="11568"/>
    <cellStyle name="Input 32" xfId="11569"/>
    <cellStyle name="Input 320" xfId="11570"/>
    <cellStyle name="Input 321" xfId="11571"/>
    <cellStyle name="Input 322" xfId="11572"/>
    <cellStyle name="Input 323" xfId="11573"/>
    <cellStyle name="Input 324" xfId="11574"/>
    <cellStyle name="Input 325" xfId="11575"/>
    <cellStyle name="Input 326" xfId="11576"/>
    <cellStyle name="Input 327" xfId="11577"/>
    <cellStyle name="Input 328" xfId="11578"/>
    <cellStyle name="Input 329" xfId="11579"/>
    <cellStyle name="Input 33" xfId="11580"/>
    <cellStyle name="Input 330" xfId="11581"/>
    <cellStyle name="Input 331" xfId="11582"/>
    <cellStyle name="Input 332" xfId="11583"/>
    <cellStyle name="Input 333" xfId="11584"/>
    <cellStyle name="Input 334" xfId="11585"/>
    <cellStyle name="Input 335" xfId="11586"/>
    <cellStyle name="Input 336" xfId="11587"/>
    <cellStyle name="Input 337" xfId="11588"/>
    <cellStyle name="Input 338" xfId="11589"/>
    <cellStyle name="Input 339" xfId="11590"/>
    <cellStyle name="Input 34" xfId="11591"/>
    <cellStyle name="Input 340" xfId="11592"/>
    <cellStyle name="Input 341" xfId="11593"/>
    <cellStyle name="Input 342" xfId="11594"/>
    <cellStyle name="Input 343" xfId="11595"/>
    <cellStyle name="Input 344" xfId="11596"/>
    <cellStyle name="Input 345" xfId="11597"/>
    <cellStyle name="Input 346" xfId="11598"/>
    <cellStyle name="Input 347" xfId="11599"/>
    <cellStyle name="Input 348" xfId="11600"/>
    <cellStyle name="Input 349" xfId="11601"/>
    <cellStyle name="Input 35" xfId="11602"/>
    <cellStyle name="Input 350" xfId="11603"/>
    <cellStyle name="Input 351" xfId="11604"/>
    <cellStyle name="Input 352" xfId="11605"/>
    <cellStyle name="Input 353" xfId="11606"/>
    <cellStyle name="Input 354" xfId="11607"/>
    <cellStyle name="Input 355" xfId="11608"/>
    <cellStyle name="Input 356" xfId="11609"/>
    <cellStyle name="Input 357" xfId="11610"/>
    <cellStyle name="Input 358" xfId="11611"/>
    <cellStyle name="Input 359" xfId="11612"/>
    <cellStyle name="Input 36" xfId="11613"/>
    <cellStyle name="Input 360" xfId="11614"/>
    <cellStyle name="Input 361" xfId="11615"/>
    <cellStyle name="Input 362" xfId="11616"/>
    <cellStyle name="Input 363" xfId="11617"/>
    <cellStyle name="Input 364" xfId="11618"/>
    <cellStyle name="Input 365" xfId="11619"/>
    <cellStyle name="Input 366" xfId="11620"/>
    <cellStyle name="Input 367" xfId="11621"/>
    <cellStyle name="Input 368" xfId="11622"/>
    <cellStyle name="Input 369" xfId="11623"/>
    <cellStyle name="Input 37" xfId="11624"/>
    <cellStyle name="Input 370" xfId="11625"/>
    <cellStyle name="Input 371" xfId="11626"/>
    <cellStyle name="Input 372" xfId="11627"/>
    <cellStyle name="Input 373" xfId="11628"/>
    <cellStyle name="Input 374" xfId="11629"/>
    <cellStyle name="Input 375" xfId="11630"/>
    <cellStyle name="Input 376" xfId="11631"/>
    <cellStyle name="Input 377" xfId="11632"/>
    <cellStyle name="Input 378" xfId="11633"/>
    <cellStyle name="Input 379" xfId="11634"/>
    <cellStyle name="Input 38" xfId="11635"/>
    <cellStyle name="Input 380" xfId="11636"/>
    <cellStyle name="Input 381" xfId="11637"/>
    <cellStyle name="Input 382" xfId="11638"/>
    <cellStyle name="Input 383" xfId="11639"/>
    <cellStyle name="Input 384" xfId="11640"/>
    <cellStyle name="Input 385" xfId="11641"/>
    <cellStyle name="Input 386" xfId="11642"/>
    <cellStyle name="Input 387" xfId="11643"/>
    <cellStyle name="Input 388" xfId="11644"/>
    <cellStyle name="Input 389" xfId="11645"/>
    <cellStyle name="Input 39" xfId="11646"/>
    <cellStyle name="Input 390" xfId="11647"/>
    <cellStyle name="Input 391" xfId="11648"/>
    <cellStyle name="Input 392" xfId="11649"/>
    <cellStyle name="Input 393" xfId="11650"/>
    <cellStyle name="Input 394" xfId="11651"/>
    <cellStyle name="Input 395" xfId="11652"/>
    <cellStyle name="Input 396" xfId="11653"/>
    <cellStyle name="Input 397" xfId="11654"/>
    <cellStyle name="Input 398" xfId="11655"/>
    <cellStyle name="Input 399" xfId="11656"/>
    <cellStyle name="Input 4" xfId="11657"/>
    <cellStyle name="Input 40" xfId="11658"/>
    <cellStyle name="Input 400" xfId="11659"/>
    <cellStyle name="Input 401" xfId="11660"/>
    <cellStyle name="Input 402" xfId="11661"/>
    <cellStyle name="Input 403" xfId="11662"/>
    <cellStyle name="Input 404" xfId="11663"/>
    <cellStyle name="Input 405" xfId="11664"/>
    <cellStyle name="Input 406" xfId="11665"/>
    <cellStyle name="Input 407" xfId="11666"/>
    <cellStyle name="Input 408" xfId="11667"/>
    <cellStyle name="Input 409" xfId="11668"/>
    <cellStyle name="Input 41" xfId="11669"/>
    <cellStyle name="Input 410" xfId="11670"/>
    <cellStyle name="Input 411" xfId="11671"/>
    <cellStyle name="Input 412" xfId="11672"/>
    <cellStyle name="Input 413" xfId="11673"/>
    <cellStyle name="Input 414" xfId="11674"/>
    <cellStyle name="Input 415" xfId="11675"/>
    <cellStyle name="Input 416" xfId="11676"/>
    <cellStyle name="Input 417" xfId="11677"/>
    <cellStyle name="Input 418" xfId="11678"/>
    <cellStyle name="Input 419" xfId="11679"/>
    <cellStyle name="Input 42" xfId="11680"/>
    <cellStyle name="Input 420" xfId="11681"/>
    <cellStyle name="Input 421" xfId="11682"/>
    <cellStyle name="Input 422" xfId="11683"/>
    <cellStyle name="Input 423" xfId="11684"/>
    <cellStyle name="Input 424" xfId="11685"/>
    <cellStyle name="Input 425" xfId="11686"/>
    <cellStyle name="Input 426" xfId="11687"/>
    <cellStyle name="Input 427" xfId="11688"/>
    <cellStyle name="Input 428" xfId="11689"/>
    <cellStyle name="Input 429" xfId="11690"/>
    <cellStyle name="Input 43" xfId="11691"/>
    <cellStyle name="Input 430" xfId="11692"/>
    <cellStyle name="Input 431" xfId="11693"/>
    <cellStyle name="Input 432" xfId="11694"/>
    <cellStyle name="Input 433" xfId="11695"/>
    <cellStyle name="Input 434" xfId="11696"/>
    <cellStyle name="Input 435" xfId="11697"/>
    <cellStyle name="Input 436" xfId="11698"/>
    <cellStyle name="Input 437" xfId="11699"/>
    <cellStyle name="Input 438" xfId="11700"/>
    <cellStyle name="Input 439" xfId="11701"/>
    <cellStyle name="Input 44" xfId="11702"/>
    <cellStyle name="Input 440" xfId="11703"/>
    <cellStyle name="Input 441" xfId="11704"/>
    <cellStyle name="Input 442" xfId="11705"/>
    <cellStyle name="Input 443" xfId="11706"/>
    <cellStyle name="Input 444" xfId="11707"/>
    <cellStyle name="Input 445" xfId="11708"/>
    <cellStyle name="Input 446" xfId="11709"/>
    <cellStyle name="Input 447" xfId="11710"/>
    <cellStyle name="Input 448" xfId="11711"/>
    <cellStyle name="Input 449" xfId="11712"/>
    <cellStyle name="Input 45" xfId="11713"/>
    <cellStyle name="Input 450" xfId="11714"/>
    <cellStyle name="Input 451" xfId="11715"/>
    <cellStyle name="Input 452" xfId="11716"/>
    <cellStyle name="Input 453" xfId="11717"/>
    <cellStyle name="Input 454" xfId="11718"/>
    <cellStyle name="Input 455" xfId="11719"/>
    <cellStyle name="Input 456" xfId="11720"/>
    <cellStyle name="Input 457" xfId="11721"/>
    <cellStyle name="Input 458" xfId="11722"/>
    <cellStyle name="Input 459" xfId="11723"/>
    <cellStyle name="Input 46" xfId="11724"/>
    <cellStyle name="Input 460" xfId="11725"/>
    <cellStyle name="Input 461" xfId="11726"/>
    <cellStyle name="Input 462" xfId="11727"/>
    <cellStyle name="Input 463" xfId="11728"/>
    <cellStyle name="Input 464" xfId="11729"/>
    <cellStyle name="Input 465" xfId="11730"/>
    <cellStyle name="Input 466" xfId="11731"/>
    <cellStyle name="Input 467" xfId="11732"/>
    <cellStyle name="Input 468" xfId="11733"/>
    <cellStyle name="Input 469" xfId="11734"/>
    <cellStyle name="Input 47" xfId="11735"/>
    <cellStyle name="Input 470" xfId="11736"/>
    <cellStyle name="Input 471" xfId="11737"/>
    <cellStyle name="Input 472" xfId="11738"/>
    <cellStyle name="Input 473" xfId="11739"/>
    <cellStyle name="Input 474" xfId="11740"/>
    <cellStyle name="Input 475" xfId="11741"/>
    <cellStyle name="Input 476" xfId="11742"/>
    <cellStyle name="Input 477" xfId="11743"/>
    <cellStyle name="Input 478" xfId="11744"/>
    <cellStyle name="Input 479" xfId="11745"/>
    <cellStyle name="Input 48" xfId="11746"/>
    <cellStyle name="Input 480" xfId="11747"/>
    <cellStyle name="Input 481" xfId="11748"/>
    <cellStyle name="Input 482" xfId="11749"/>
    <cellStyle name="Input 483" xfId="11750"/>
    <cellStyle name="Input 484" xfId="11751"/>
    <cellStyle name="Input 485" xfId="11752"/>
    <cellStyle name="Input 486" xfId="11753"/>
    <cellStyle name="Input 487" xfId="11754"/>
    <cellStyle name="Input 488" xfId="11755"/>
    <cellStyle name="Input 489" xfId="11756"/>
    <cellStyle name="Input 49" xfId="11757"/>
    <cellStyle name="Input 490" xfId="11758"/>
    <cellStyle name="Input 491" xfId="11759"/>
    <cellStyle name="Input 492" xfId="11760"/>
    <cellStyle name="Input 493" xfId="11761"/>
    <cellStyle name="Input 494" xfId="11762"/>
    <cellStyle name="Input 495" xfId="11763"/>
    <cellStyle name="Input 496" xfId="11764"/>
    <cellStyle name="Input 497" xfId="11765"/>
    <cellStyle name="Input 498" xfId="11766"/>
    <cellStyle name="Input 499" xfId="11767"/>
    <cellStyle name="Input 5" xfId="11768"/>
    <cellStyle name="Input 50" xfId="11769"/>
    <cellStyle name="Input 500" xfId="11770"/>
    <cellStyle name="Input 501" xfId="11771"/>
    <cellStyle name="Input 502" xfId="11772"/>
    <cellStyle name="Input 503" xfId="11773"/>
    <cellStyle name="Input 504" xfId="11774"/>
    <cellStyle name="Input 505" xfId="11775"/>
    <cellStyle name="Input 506" xfId="11776"/>
    <cellStyle name="Input 507" xfId="11777"/>
    <cellStyle name="Input 508" xfId="11778"/>
    <cellStyle name="Input 509" xfId="11779"/>
    <cellStyle name="Input 51" xfId="11780"/>
    <cellStyle name="Input 510" xfId="11781"/>
    <cellStyle name="Input 511" xfId="11782"/>
    <cellStyle name="Input 512" xfId="11783"/>
    <cellStyle name="Input 513" xfId="11784"/>
    <cellStyle name="Input 514" xfId="11785"/>
    <cellStyle name="Input 515" xfId="11786"/>
    <cellStyle name="Input 516" xfId="11787"/>
    <cellStyle name="Input 517" xfId="11788"/>
    <cellStyle name="Input 518" xfId="11789"/>
    <cellStyle name="Input 519" xfId="11790"/>
    <cellStyle name="Input 52" xfId="11791"/>
    <cellStyle name="Input 520" xfId="11792"/>
    <cellStyle name="Input 521" xfId="11793"/>
    <cellStyle name="Input 522" xfId="11794"/>
    <cellStyle name="Input 523" xfId="11795"/>
    <cellStyle name="Input 524" xfId="11796"/>
    <cellStyle name="Input 525" xfId="11797"/>
    <cellStyle name="Input 526" xfId="11798"/>
    <cellStyle name="Input 527" xfId="11799"/>
    <cellStyle name="Input 528" xfId="11800"/>
    <cellStyle name="Input 529" xfId="11801"/>
    <cellStyle name="Input 53" xfId="11802"/>
    <cellStyle name="Input 530" xfId="11803"/>
    <cellStyle name="Input 531" xfId="11804"/>
    <cellStyle name="Input 532" xfId="11805"/>
    <cellStyle name="Input 533" xfId="11806"/>
    <cellStyle name="Input 534" xfId="11807"/>
    <cellStyle name="Input 535" xfId="11808"/>
    <cellStyle name="Input 536" xfId="11809"/>
    <cellStyle name="Input 537" xfId="11810"/>
    <cellStyle name="Input 538" xfId="11811"/>
    <cellStyle name="Input 539" xfId="11812"/>
    <cellStyle name="Input 54" xfId="11813"/>
    <cellStyle name="Input 540" xfId="11814"/>
    <cellStyle name="Input 541" xfId="11815"/>
    <cellStyle name="Input 542" xfId="11816"/>
    <cellStyle name="Input 543" xfId="11817"/>
    <cellStyle name="Input 544" xfId="11818"/>
    <cellStyle name="Input 545" xfId="11819"/>
    <cellStyle name="Input 546" xfId="11820"/>
    <cellStyle name="Input 547" xfId="11821"/>
    <cellStyle name="Input 548" xfId="11822"/>
    <cellStyle name="Input 549" xfId="11823"/>
    <cellStyle name="Input 55" xfId="11824"/>
    <cellStyle name="Input 550" xfId="11825"/>
    <cellStyle name="Input 551" xfId="11826"/>
    <cellStyle name="Input 552" xfId="11827"/>
    <cellStyle name="Input 553" xfId="11828"/>
    <cellStyle name="Input 554" xfId="11829"/>
    <cellStyle name="Input 555" xfId="11830"/>
    <cellStyle name="Input 556" xfId="11831"/>
    <cellStyle name="Input 557" xfId="11832"/>
    <cellStyle name="Input 558" xfId="11833"/>
    <cellStyle name="Input 559" xfId="11834"/>
    <cellStyle name="Input 56" xfId="11835"/>
    <cellStyle name="Input 560" xfId="11836"/>
    <cellStyle name="Input 561" xfId="11837"/>
    <cellStyle name="Input 562" xfId="11838"/>
    <cellStyle name="Input 563" xfId="11839"/>
    <cellStyle name="Input 564" xfId="11840"/>
    <cellStyle name="Input 565" xfId="11841"/>
    <cellStyle name="Input 566" xfId="11842"/>
    <cellStyle name="Input 567" xfId="11843"/>
    <cellStyle name="Input 568" xfId="11844"/>
    <cellStyle name="Input 569" xfId="11845"/>
    <cellStyle name="Input 57" xfId="11846"/>
    <cellStyle name="Input 570" xfId="11847"/>
    <cellStyle name="Input 571" xfId="11848"/>
    <cellStyle name="Input 572" xfId="11849"/>
    <cellStyle name="Input 573" xfId="11850"/>
    <cellStyle name="Input 574" xfId="11851"/>
    <cellStyle name="Input 575" xfId="11852"/>
    <cellStyle name="Input 576" xfId="11853"/>
    <cellStyle name="Input 577" xfId="11854"/>
    <cellStyle name="Input 578" xfId="11855"/>
    <cellStyle name="Input 579" xfId="11856"/>
    <cellStyle name="Input 58" xfId="11857"/>
    <cellStyle name="Input 580" xfId="11858"/>
    <cellStyle name="Input 581" xfId="11859"/>
    <cellStyle name="Input 582" xfId="11860"/>
    <cellStyle name="Input 583" xfId="11861"/>
    <cellStyle name="Input 584" xfId="11862"/>
    <cellStyle name="Input 585" xfId="11863"/>
    <cellStyle name="Input 586" xfId="11864"/>
    <cellStyle name="Input 587" xfId="11865"/>
    <cellStyle name="Input 588" xfId="11866"/>
    <cellStyle name="Input 589" xfId="11867"/>
    <cellStyle name="Input 59" xfId="11868"/>
    <cellStyle name="Input 590" xfId="11869"/>
    <cellStyle name="Input 591" xfId="11870"/>
    <cellStyle name="Input 592" xfId="11871"/>
    <cellStyle name="Input 593" xfId="11872"/>
    <cellStyle name="Input 594" xfId="11873"/>
    <cellStyle name="Input 595" xfId="11874"/>
    <cellStyle name="Input 596" xfId="11875"/>
    <cellStyle name="Input 597" xfId="11876"/>
    <cellStyle name="Input 598" xfId="11877"/>
    <cellStyle name="Input 599" xfId="11878"/>
    <cellStyle name="Input 6" xfId="11879"/>
    <cellStyle name="Input 60" xfId="11880"/>
    <cellStyle name="Input 600" xfId="11881"/>
    <cellStyle name="Input 601" xfId="11882"/>
    <cellStyle name="Input 602" xfId="11883"/>
    <cellStyle name="Input 603" xfId="11884"/>
    <cellStyle name="Input 604" xfId="11885"/>
    <cellStyle name="Input 605" xfId="11886"/>
    <cellStyle name="Input 606" xfId="11887"/>
    <cellStyle name="Input 607" xfId="11888"/>
    <cellStyle name="Input 608" xfId="11889"/>
    <cellStyle name="Input 609" xfId="11890"/>
    <cellStyle name="Input 61" xfId="11891"/>
    <cellStyle name="Input 610" xfId="11892"/>
    <cellStyle name="Input 611" xfId="11893"/>
    <cellStyle name="Input 612" xfId="11894"/>
    <cellStyle name="Input 613" xfId="11895"/>
    <cellStyle name="Input 614" xfId="11896"/>
    <cellStyle name="Input 615" xfId="11897"/>
    <cellStyle name="Input 616" xfId="11898"/>
    <cellStyle name="Input 617" xfId="11899"/>
    <cellStyle name="Input 618" xfId="11900"/>
    <cellStyle name="Input 619" xfId="11901"/>
    <cellStyle name="Input 62" xfId="11902"/>
    <cellStyle name="Input 620" xfId="11903"/>
    <cellStyle name="Input 621" xfId="11904"/>
    <cellStyle name="Input 622" xfId="11905"/>
    <cellStyle name="Input 623" xfId="11906"/>
    <cellStyle name="Input 624" xfId="11907"/>
    <cellStyle name="Input 625" xfId="11908"/>
    <cellStyle name="Input 626" xfId="11909"/>
    <cellStyle name="Input 627" xfId="11910"/>
    <cellStyle name="Input 628" xfId="11911"/>
    <cellStyle name="Input 629" xfId="11912"/>
    <cellStyle name="Input 63" xfId="11913"/>
    <cellStyle name="Input 630" xfId="11914"/>
    <cellStyle name="Input 631" xfId="11915"/>
    <cellStyle name="Input 632" xfId="11916"/>
    <cellStyle name="Input 633" xfId="11917"/>
    <cellStyle name="Input 634" xfId="11918"/>
    <cellStyle name="Input 635" xfId="11919"/>
    <cellStyle name="Input 636" xfId="11920"/>
    <cellStyle name="Input 637" xfId="11921"/>
    <cellStyle name="Input 638" xfId="11922"/>
    <cellStyle name="Input 639" xfId="11923"/>
    <cellStyle name="Input 64" xfId="11924"/>
    <cellStyle name="Input 640" xfId="11925"/>
    <cellStyle name="Input 641" xfId="11926"/>
    <cellStyle name="Input 642" xfId="11927"/>
    <cellStyle name="Input 643" xfId="11928"/>
    <cellStyle name="Input 644" xfId="11929"/>
    <cellStyle name="Input 645" xfId="11930"/>
    <cellStyle name="Input 646" xfId="11931"/>
    <cellStyle name="Input 647" xfId="11932"/>
    <cellStyle name="Input 648" xfId="11933"/>
    <cellStyle name="Input 649" xfId="11934"/>
    <cellStyle name="Input 65" xfId="11935"/>
    <cellStyle name="Input 650" xfId="11936"/>
    <cellStyle name="Input 651" xfId="11937"/>
    <cellStyle name="Input 652" xfId="11938"/>
    <cellStyle name="Input 653" xfId="11939"/>
    <cellStyle name="Input 654" xfId="11940"/>
    <cellStyle name="Input 655" xfId="11941"/>
    <cellStyle name="Input 656" xfId="11942"/>
    <cellStyle name="Input 657" xfId="11943"/>
    <cellStyle name="Input 658" xfId="11944"/>
    <cellStyle name="Input 659" xfId="11945"/>
    <cellStyle name="Input 66" xfId="11946"/>
    <cellStyle name="Input 660" xfId="11947"/>
    <cellStyle name="Input 661" xfId="11948"/>
    <cellStyle name="Input 662" xfId="11949"/>
    <cellStyle name="Input 663" xfId="11950"/>
    <cellStyle name="Input 664" xfId="11951"/>
    <cellStyle name="Input 665" xfId="11952"/>
    <cellStyle name="Input 666" xfId="11953"/>
    <cellStyle name="Input 667" xfId="11954"/>
    <cellStyle name="Input 668" xfId="11955"/>
    <cellStyle name="Input 669" xfId="11956"/>
    <cellStyle name="Input 67" xfId="11957"/>
    <cellStyle name="Input 670" xfId="11958"/>
    <cellStyle name="Input 671" xfId="11959"/>
    <cellStyle name="Input 672" xfId="11960"/>
    <cellStyle name="Input 673" xfId="11961"/>
    <cellStyle name="Input 674" xfId="11962"/>
    <cellStyle name="Input 675" xfId="11963"/>
    <cellStyle name="Input 676" xfId="11964"/>
    <cellStyle name="Input 677" xfId="11965"/>
    <cellStyle name="Input 678" xfId="11966"/>
    <cellStyle name="Input 679" xfId="11967"/>
    <cellStyle name="Input 68" xfId="11968"/>
    <cellStyle name="Input 680" xfId="11969"/>
    <cellStyle name="Input 681" xfId="11970"/>
    <cellStyle name="Input 682" xfId="11971"/>
    <cellStyle name="Input 683" xfId="11972"/>
    <cellStyle name="Input 684" xfId="11973"/>
    <cellStyle name="Input 685" xfId="11974"/>
    <cellStyle name="Input 686" xfId="11975"/>
    <cellStyle name="Input 687" xfId="11976"/>
    <cellStyle name="Input 688" xfId="11977"/>
    <cellStyle name="Input 689" xfId="11978"/>
    <cellStyle name="Input 69" xfId="11979"/>
    <cellStyle name="Input 690" xfId="11980"/>
    <cellStyle name="Input 691" xfId="11981"/>
    <cellStyle name="Input 692" xfId="11982"/>
    <cellStyle name="Input 693" xfId="11983"/>
    <cellStyle name="Input 694" xfId="11984"/>
    <cellStyle name="Input 695" xfId="11985"/>
    <cellStyle name="Input 696" xfId="11986"/>
    <cellStyle name="Input 697" xfId="11987"/>
    <cellStyle name="Input 698" xfId="11988"/>
    <cellStyle name="Input 699" xfId="11989"/>
    <cellStyle name="Input 7" xfId="11990"/>
    <cellStyle name="Input 70" xfId="11991"/>
    <cellStyle name="Input 700" xfId="11992"/>
    <cellStyle name="Input 701" xfId="11993"/>
    <cellStyle name="Input 702" xfId="11994"/>
    <cellStyle name="Input 703" xfId="11995"/>
    <cellStyle name="Input 704" xfId="11996"/>
    <cellStyle name="Input 705" xfId="11997"/>
    <cellStyle name="Input 706" xfId="11998"/>
    <cellStyle name="Input 707" xfId="11999"/>
    <cellStyle name="Input 708" xfId="12000"/>
    <cellStyle name="Input 709" xfId="12001"/>
    <cellStyle name="Input 71" xfId="12002"/>
    <cellStyle name="Input 710" xfId="12003"/>
    <cellStyle name="Input 711" xfId="12004"/>
    <cellStyle name="Input 712" xfId="12005"/>
    <cellStyle name="Input 713" xfId="12006"/>
    <cellStyle name="Input 714" xfId="12007"/>
    <cellStyle name="Input 715" xfId="12008"/>
    <cellStyle name="Input 716" xfId="12009"/>
    <cellStyle name="Input 717" xfId="12010"/>
    <cellStyle name="Input 718" xfId="12011"/>
    <cellStyle name="Input 719" xfId="12012"/>
    <cellStyle name="Input 72" xfId="12013"/>
    <cellStyle name="Input 720" xfId="12014"/>
    <cellStyle name="Input 721" xfId="12015"/>
    <cellStyle name="Input 722" xfId="12016"/>
    <cellStyle name="Input 723" xfId="12017"/>
    <cellStyle name="Input 724" xfId="12018"/>
    <cellStyle name="Input 725" xfId="12019"/>
    <cellStyle name="Input 726" xfId="12020"/>
    <cellStyle name="Input 727" xfId="12021"/>
    <cellStyle name="Input 728" xfId="12022"/>
    <cellStyle name="Input 729" xfId="12023"/>
    <cellStyle name="Input 73" xfId="12024"/>
    <cellStyle name="Input 730" xfId="12025"/>
    <cellStyle name="Input 731" xfId="12026"/>
    <cellStyle name="Input 732" xfId="12027"/>
    <cellStyle name="Input 733" xfId="12028"/>
    <cellStyle name="Input 734" xfId="12029"/>
    <cellStyle name="Input 735" xfId="12030"/>
    <cellStyle name="Input 736" xfId="12031"/>
    <cellStyle name="Input 737" xfId="12032"/>
    <cellStyle name="Input 738" xfId="12033"/>
    <cellStyle name="Input 739" xfId="12034"/>
    <cellStyle name="Input 74" xfId="12035"/>
    <cellStyle name="Input 740" xfId="12036"/>
    <cellStyle name="Input 741" xfId="12037"/>
    <cellStyle name="Input 742" xfId="12038"/>
    <cellStyle name="Input 743" xfId="12039"/>
    <cellStyle name="Input 744" xfId="12040"/>
    <cellStyle name="Input 745" xfId="12041"/>
    <cellStyle name="Input 746" xfId="12042"/>
    <cellStyle name="Input 747" xfId="12043"/>
    <cellStyle name="Input 748" xfId="12044"/>
    <cellStyle name="Input 749" xfId="12045"/>
    <cellStyle name="Input 75" xfId="12046"/>
    <cellStyle name="Input 750" xfId="12047"/>
    <cellStyle name="Input 751" xfId="12048"/>
    <cellStyle name="Input 752" xfId="12049"/>
    <cellStyle name="Input 753" xfId="12050"/>
    <cellStyle name="Input 754" xfId="12051"/>
    <cellStyle name="Input 755" xfId="12052"/>
    <cellStyle name="Input 756" xfId="12053"/>
    <cellStyle name="Input 757" xfId="12054"/>
    <cellStyle name="Input 758" xfId="12055"/>
    <cellStyle name="Input 759" xfId="12056"/>
    <cellStyle name="Input 76" xfId="12057"/>
    <cellStyle name="Input 760" xfId="12058"/>
    <cellStyle name="Input 761" xfId="12059"/>
    <cellStyle name="Input 762" xfId="12060"/>
    <cellStyle name="Input 763" xfId="12061"/>
    <cellStyle name="Input 764" xfId="12062"/>
    <cellStyle name="Input 765" xfId="12063"/>
    <cellStyle name="Input 766" xfId="12064"/>
    <cellStyle name="Input 767" xfId="12065"/>
    <cellStyle name="Input 768" xfId="12066"/>
    <cellStyle name="Input 769" xfId="12067"/>
    <cellStyle name="Input 77" xfId="12068"/>
    <cellStyle name="Input 770" xfId="12069"/>
    <cellStyle name="Input 771" xfId="12070"/>
    <cellStyle name="Input 772" xfId="12071"/>
    <cellStyle name="Input 773" xfId="12072"/>
    <cellStyle name="Input 774" xfId="12073"/>
    <cellStyle name="Input 775" xfId="12074"/>
    <cellStyle name="Input 776" xfId="12075"/>
    <cellStyle name="Input 777" xfId="12076"/>
    <cellStyle name="Input 778" xfId="12077"/>
    <cellStyle name="Input 779" xfId="12078"/>
    <cellStyle name="Input 78" xfId="12079"/>
    <cellStyle name="Input 780" xfId="12080"/>
    <cellStyle name="Input 781" xfId="12081"/>
    <cellStyle name="Input 782" xfId="12082"/>
    <cellStyle name="Input 783" xfId="12083"/>
    <cellStyle name="Input 784" xfId="12084"/>
    <cellStyle name="Input 785" xfId="12085"/>
    <cellStyle name="Input 786" xfId="12086"/>
    <cellStyle name="Input 787" xfId="12087"/>
    <cellStyle name="Input 788" xfId="12088"/>
    <cellStyle name="Input 789" xfId="12089"/>
    <cellStyle name="Input 79" xfId="12090"/>
    <cellStyle name="Input 790" xfId="12091"/>
    <cellStyle name="Input 791" xfId="12092"/>
    <cellStyle name="Input 792" xfId="12093"/>
    <cellStyle name="Input 793" xfId="12094"/>
    <cellStyle name="Input 794" xfId="12095"/>
    <cellStyle name="Input 795" xfId="12096"/>
    <cellStyle name="Input 796" xfId="12097"/>
    <cellStyle name="Input 797" xfId="12098"/>
    <cellStyle name="Input 798" xfId="12099"/>
    <cellStyle name="Input 799" xfId="12100"/>
    <cellStyle name="Input 8" xfId="12101"/>
    <cellStyle name="Input 80" xfId="12102"/>
    <cellStyle name="Input 800" xfId="12103"/>
    <cellStyle name="Input 801" xfId="12104"/>
    <cellStyle name="Input 802" xfId="12105"/>
    <cellStyle name="Input 803" xfId="12106"/>
    <cellStyle name="Input 804" xfId="12107"/>
    <cellStyle name="Input 805" xfId="12108"/>
    <cellStyle name="Input 806" xfId="12109"/>
    <cellStyle name="Input 807" xfId="12110"/>
    <cellStyle name="Input 808" xfId="12111"/>
    <cellStyle name="Input 809" xfId="12112"/>
    <cellStyle name="Input 81" xfId="12113"/>
    <cellStyle name="Input 810" xfId="12114"/>
    <cellStyle name="Input 811" xfId="12115"/>
    <cellStyle name="Input 812" xfId="12116"/>
    <cellStyle name="Input 813" xfId="12117"/>
    <cellStyle name="Input 814" xfId="12118"/>
    <cellStyle name="Input 815" xfId="12119"/>
    <cellStyle name="Input 816" xfId="12120"/>
    <cellStyle name="Input 817" xfId="12121"/>
    <cellStyle name="Input 818" xfId="12122"/>
    <cellStyle name="Input 819" xfId="12123"/>
    <cellStyle name="Input 82" xfId="12124"/>
    <cellStyle name="Input 820" xfId="12125"/>
    <cellStyle name="Input 821" xfId="12126"/>
    <cellStyle name="Input 822" xfId="12127"/>
    <cellStyle name="Input 823" xfId="12128"/>
    <cellStyle name="Input 824" xfId="12129"/>
    <cellStyle name="Input 825" xfId="12130"/>
    <cellStyle name="Input 826" xfId="12131"/>
    <cellStyle name="Input 827" xfId="12132"/>
    <cellStyle name="Input 828" xfId="12133"/>
    <cellStyle name="Input 829" xfId="12134"/>
    <cellStyle name="Input 83" xfId="12135"/>
    <cellStyle name="Input 830" xfId="12136"/>
    <cellStyle name="Input 831" xfId="12137"/>
    <cellStyle name="Input 832" xfId="12138"/>
    <cellStyle name="Input 833" xfId="12139"/>
    <cellStyle name="Input 834" xfId="12140"/>
    <cellStyle name="Input 835" xfId="12141"/>
    <cellStyle name="Input 836" xfId="12142"/>
    <cellStyle name="Input 837" xfId="12143"/>
    <cellStyle name="Input 838" xfId="12144"/>
    <cellStyle name="Input 839" xfId="12145"/>
    <cellStyle name="Input 84" xfId="12146"/>
    <cellStyle name="Input 840" xfId="12147"/>
    <cellStyle name="Input 841" xfId="12148"/>
    <cellStyle name="Input 842" xfId="12149"/>
    <cellStyle name="Input 843" xfId="12150"/>
    <cellStyle name="Input 844" xfId="12151"/>
    <cellStyle name="Input 845" xfId="12152"/>
    <cellStyle name="Input 846" xfId="12153"/>
    <cellStyle name="Input 847" xfId="12154"/>
    <cellStyle name="Input 848" xfId="12155"/>
    <cellStyle name="Input 849" xfId="12156"/>
    <cellStyle name="Input 85" xfId="12157"/>
    <cellStyle name="Input 850" xfId="12158"/>
    <cellStyle name="Input 851" xfId="12159"/>
    <cellStyle name="Input 852" xfId="12160"/>
    <cellStyle name="Input 853" xfId="12161"/>
    <cellStyle name="Input 854" xfId="12162"/>
    <cellStyle name="Input 855" xfId="12163"/>
    <cellStyle name="Input 856" xfId="12164"/>
    <cellStyle name="Input 857" xfId="12165"/>
    <cellStyle name="Input 858" xfId="12166"/>
    <cellStyle name="Input 859" xfId="12167"/>
    <cellStyle name="Input 86" xfId="12168"/>
    <cellStyle name="Input 860" xfId="12169"/>
    <cellStyle name="Input 861" xfId="12170"/>
    <cellStyle name="Input 862" xfId="12171"/>
    <cellStyle name="Input 863" xfId="12172"/>
    <cellStyle name="Input 864" xfId="12173"/>
    <cellStyle name="Input 865" xfId="12174"/>
    <cellStyle name="Input 866" xfId="12175"/>
    <cellStyle name="Input 867" xfId="12176"/>
    <cellStyle name="Input 868" xfId="12177"/>
    <cellStyle name="Input 869" xfId="12178"/>
    <cellStyle name="Input 87" xfId="12179"/>
    <cellStyle name="Input 870" xfId="12180"/>
    <cellStyle name="Input 871" xfId="12181"/>
    <cellStyle name="Input 872" xfId="12182"/>
    <cellStyle name="Input 873" xfId="12183"/>
    <cellStyle name="Input 874" xfId="12184"/>
    <cellStyle name="Input 875" xfId="12185"/>
    <cellStyle name="Input 876" xfId="12186"/>
    <cellStyle name="Input 877" xfId="12187"/>
    <cellStyle name="Input 878" xfId="12188"/>
    <cellStyle name="Input 879" xfId="12189"/>
    <cellStyle name="Input 88" xfId="12190"/>
    <cellStyle name="Input 880" xfId="12191"/>
    <cellStyle name="Input 881" xfId="12192"/>
    <cellStyle name="Input 882" xfId="12193"/>
    <cellStyle name="Input 883" xfId="12194"/>
    <cellStyle name="Input 884" xfId="12195"/>
    <cellStyle name="Input 885" xfId="12196"/>
    <cellStyle name="Input 886" xfId="12197"/>
    <cellStyle name="Input 887" xfId="12198"/>
    <cellStyle name="Input 888" xfId="12199"/>
    <cellStyle name="Input 889" xfId="12200"/>
    <cellStyle name="Input 89" xfId="12201"/>
    <cellStyle name="Input 890" xfId="12202"/>
    <cellStyle name="Input 891" xfId="12203"/>
    <cellStyle name="Input 892" xfId="12204"/>
    <cellStyle name="Input 893" xfId="12205"/>
    <cellStyle name="Input 894" xfId="12206"/>
    <cellStyle name="Input 895" xfId="12207"/>
    <cellStyle name="Input 896" xfId="12208"/>
    <cellStyle name="Input 897" xfId="12209"/>
    <cellStyle name="Input 898" xfId="12210"/>
    <cellStyle name="Input 899" xfId="12211"/>
    <cellStyle name="Input 9" xfId="12212"/>
    <cellStyle name="Input 90" xfId="12213"/>
    <cellStyle name="Input 900" xfId="12214"/>
    <cellStyle name="Input 901" xfId="12215"/>
    <cellStyle name="Input 902" xfId="12216"/>
    <cellStyle name="Input 903" xfId="12217"/>
    <cellStyle name="Input 904" xfId="12218"/>
    <cellStyle name="Input 905" xfId="12219"/>
    <cellStyle name="Input 906" xfId="12220"/>
    <cellStyle name="Input 907" xfId="12221"/>
    <cellStyle name="Input 908" xfId="12222"/>
    <cellStyle name="Input 909" xfId="12223"/>
    <cellStyle name="Input 91" xfId="12224"/>
    <cellStyle name="Input 910" xfId="12225"/>
    <cellStyle name="Input 911" xfId="12226"/>
    <cellStyle name="Input 912" xfId="12227"/>
    <cellStyle name="Input 913" xfId="12228"/>
    <cellStyle name="Input 914" xfId="12229"/>
    <cellStyle name="Input 915" xfId="12230"/>
    <cellStyle name="Input 916" xfId="12231"/>
    <cellStyle name="Input 917" xfId="12232"/>
    <cellStyle name="Input 918" xfId="12233"/>
    <cellStyle name="Input 919" xfId="12234"/>
    <cellStyle name="Input 92" xfId="12235"/>
    <cellStyle name="Input 920" xfId="12236"/>
    <cellStyle name="Input 921" xfId="12237"/>
    <cellStyle name="Input 922" xfId="12238"/>
    <cellStyle name="Input 923" xfId="12239"/>
    <cellStyle name="Input 924" xfId="12240"/>
    <cellStyle name="Input 925" xfId="12241"/>
    <cellStyle name="Input 926" xfId="12242"/>
    <cellStyle name="Input 927" xfId="12243"/>
    <cellStyle name="Input 928" xfId="12244"/>
    <cellStyle name="Input 929" xfId="12245"/>
    <cellStyle name="Input 93" xfId="12246"/>
    <cellStyle name="Input 930" xfId="12247"/>
    <cellStyle name="Input 931" xfId="12248"/>
    <cellStyle name="Input 932" xfId="12249"/>
    <cellStyle name="Input 933" xfId="12250"/>
    <cellStyle name="Input 934" xfId="12251"/>
    <cellStyle name="Input 935" xfId="12252"/>
    <cellStyle name="Input 936" xfId="12253"/>
    <cellStyle name="Input 937" xfId="12254"/>
    <cellStyle name="Input 938" xfId="12255"/>
    <cellStyle name="Input 939" xfId="12256"/>
    <cellStyle name="Input 94" xfId="12257"/>
    <cellStyle name="Input 940" xfId="12258"/>
    <cellStyle name="Input 941" xfId="12259"/>
    <cellStyle name="Input 942" xfId="12260"/>
    <cellStyle name="Input 943" xfId="12261"/>
    <cellStyle name="Input 944" xfId="12262"/>
    <cellStyle name="Input 945" xfId="12263"/>
    <cellStyle name="Input 946" xfId="12264"/>
    <cellStyle name="Input 947" xfId="12265"/>
    <cellStyle name="Input 948" xfId="12266"/>
    <cellStyle name="Input 949" xfId="12267"/>
    <cellStyle name="Input 95" xfId="12268"/>
    <cellStyle name="Input 950" xfId="12269"/>
    <cellStyle name="Input 951" xfId="12270"/>
    <cellStyle name="Input 952" xfId="12271"/>
    <cellStyle name="Input 953" xfId="12272"/>
    <cellStyle name="Input 954" xfId="12273"/>
    <cellStyle name="Input 955" xfId="12274"/>
    <cellStyle name="Input 956" xfId="12275"/>
    <cellStyle name="Input 957" xfId="12276"/>
    <cellStyle name="Input 958" xfId="12277"/>
    <cellStyle name="Input 959" xfId="12278"/>
    <cellStyle name="Input 96" xfId="12279"/>
    <cellStyle name="Input 960" xfId="12280"/>
    <cellStyle name="Input 961" xfId="12281"/>
    <cellStyle name="Input 962" xfId="12282"/>
    <cellStyle name="Input 963" xfId="12283"/>
    <cellStyle name="Input 964" xfId="12284"/>
    <cellStyle name="Input 965" xfId="12285"/>
    <cellStyle name="Input 966" xfId="12286"/>
    <cellStyle name="Input 967" xfId="12287"/>
    <cellStyle name="Input 968" xfId="12288"/>
    <cellStyle name="Input 969" xfId="12289"/>
    <cellStyle name="Input 97" xfId="12290"/>
    <cellStyle name="Input 970" xfId="12291"/>
    <cellStyle name="Input 971" xfId="12292"/>
    <cellStyle name="Input 972" xfId="12293"/>
    <cellStyle name="Input 973" xfId="12294"/>
    <cellStyle name="Input 974" xfId="12295"/>
    <cellStyle name="Input 975" xfId="12296"/>
    <cellStyle name="Input 976" xfId="12297"/>
    <cellStyle name="Input 977" xfId="12298"/>
    <cellStyle name="Input 978" xfId="12299"/>
    <cellStyle name="Input 979" xfId="12300"/>
    <cellStyle name="Input 98" xfId="12301"/>
    <cellStyle name="Input 980" xfId="12302"/>
    <cellStyle name="Input 981" xfId="12303"/>
    <cellStyle name="Input 982" xfId="12304"/>
    <cellStyle name="Input 983" xfId="12305"/>
    <cellStyle name="Input 984" xfId="12306"/>
    <cellStyle name="Input 985" xfId="12307"/>
    <cellStyle name="Input 986" xfId="12308"/>
    <cellStyle name="Input 987" xfId="12309"/>
    <cellStyle name="Input 988" xfId="12310"/>
    <cellStyle name="Input 989" xfId="12311"/>
    <cellStyle name="Input 99" xfId="12312"/>
    <cellStyle name="Input 990" xfId="12313"/>
    <cellStyle name="Input 991" xfId="12314"/>
    <cellStyle name="Input 992" xfId="12315"/>
    <cellStyle name="Input 993" xfId="12316"/>
    <cellStyle name="Input 994" xfId="12317"/>
    <cellStyle name="Input 995" xfId="12318"/>
    <cellStyle name="Input 996" xfId="12319"/>
    <cellStyle name="Input 997" xfId="12320"/>
    <cellStyle name="Input 998" xfId="12321"/>
    <cellStyle name="Input 999" xfId="12322"/>
    <cellStyle name="Insatisfaisant" xfId="433"/>
    <cellStyle name="Insatisfaisant 2" xfId="434"/>
    <cellStyle name="Jegyzet" xfId="435"/>
    <cellStyle name="Jegyzet 2" xfId="436"/>
    <cellStyle name="Jelölőszín (1)" xfId="437"/>
    <cellStyle name="Jelölőszín (1) 2" xfId="438"/>
    <cellStyle name="Jelölőszín (2)" xfId="439"/>
    <cellStyle name="Jelölőszín (2) 2" xfId="440"/>
    <cellStyle name="Jelölőszín (3)" xfId="441"/>
    <cellStyle name="Jelölőszín (3) 2" xfId="442"/>
    <cellStyle name="Jelölőszín (4)" xfId="443"/>
    <cellStyle name="Jelölőszín (4) 2" xfId="444"/>
    <cellStyle name="Jelölőszín (5)" xfId="445"/>
    <cellStyle name="Jelölőszín (5) 2" xfId="446"/>
    <cellStyle name="Jelölőszín (6)" xfId="447"/>
    <cellStyle name="Jelölőszín (6) 2" xfId="448"/>
    <cellStyle name="Laskenta" xfId="449"/>
    <cellStyle name="Laskenta 2" xfId="450"/>
    <cellStyle name="Lien hypertexte 2" xfId="451"/>
    <cellStyle name="Linked Cell" xfId="452"/>
    <cellStyle name="Linked Cell 10" xfId="12323"/>
    <cellStyle name="Linked Cell 100" xfId="12324"/>
    <cellStyle name="Linked Cell 1000" xfId="12325"/>
    <cellStyle name="Linked Cell 1001" xfId="12326"/>
    <cellStyle name="Linked Cell 1002" xfId="12327"/>
    <cellStyle name="Linked Cell 1003" xfId="12328"/>
    <cellStyle name="Linked Cell 1004" xfId="12329"/>
    <cellStyle name="Linked Cell 1005" xfId="12330"/>
    <cellStyle name="Linked Cell 1006" xfId="12331"/>
    <cellStyle name="Linked Cell 1007" xfId="12332"/>
    <cellStyle name="Linked Cell 1008" xfId="12333"/>
    <cellStyle name="Linked Cell 1009" xfId="12334"/>
    <cellStyle name="Linked Cell 101" xfId="12335"/>
    <cellStyle name="Linked Cell 1010" xfId="12336"/>
    <cellStyle name="Linked Cell 1011" xfId="12337"/>
    <cellStyle name="Linked Cell 1012" xfId="12338"/>
    <cellStyle name="Linked Cell 1013" xfId="12339"/>
    <cellStyle name="Linked Cell 1014" xfId="12340"/>
    <cellStyle name="Linked Cell 1015" xfId="12341"/>
    <cellStyle name="Linked Cell 1016" xfId="12342"/>
    <cellStyle name="Linked Cell 1017" xfId="12343"/>
    <cellStyle name="Linked Cell 1018" xfId="12344"/>
    <cellStyle name="Linked Cell 1019" xfId="12345"/>
    <cellStyle name="Linked Cell 102" xfId="12346"/>
    <cellStyle name="Linked Cell 1020" xfId="12347"/>
    <cellStyle name="Linked Cell 1021" xfId="12348"/>
    <cellStyle name="Linked Cell 1022" xfId="12349"/>
    <cellStyle name="Linked Cell 1023" xfId="12350"/>
    <cellStyle name="Linked Cell 1024" xfId="12351"/>
    <cellStyle name="Linked Cell 1025" xfId="12352"/>
    <cellStyle name="Linked Cell 1026" xfId="12353"/>
    <cellStyle name="Linked Cell 1027" xfId="12354"/>
    <cellStyle name="Linked Cell 1028" xfId="12355"/>
    <cellStyle name="Linked Cell 1029" xfId="12356"/>
    <cellStyle name="Linked Cell 103" xfId="12357"/>
    <cellStyle name="Linked Cell 1030" xfId="12358"/>
    <cellStyle name="Linked Cell 1031" xfId="12359"/>
    <cellStyle name="Linked Cell 1032" xfId="12360"/>
    <cellStyle name="Linked Cell 1033" xfId="12361"/>
    <cellStyle name="Linked Cell 1034" xfId="12362"/>
    <cellStyle name="Linked Cell 1035" xfId="12363"/>
    <cellStyle name="Linked Cell 1036" xfId="12364"/>
    <cellStyle name="Linked Cell 1037" xfId="12365"/>
    <cellStyle name="Linked Cell 1038" xfId="12366"/>
    <cellStyle name="Linked Cell 1039" xfId="12367"/>
    <cellStyle name="Linked Cell 104" xfId="12368"/>
    <cellStyle name="Linked Cell 1040" xfId="12369"/>
    <cellStyle name="Linked Cell 1041" xfId="12370"/>
    <cellStyle name="Linked Cell 1042" xfId="12371"/>
    <cellStyle name="Linked Cell 1043" xfId="12372"/>
    <cellStyle name="Linked Cell 1044" xfId="12373"/>
    <cellStyle name="Linked Cell 1045" xfId="12374"/>
    <cellStyle name="Linked Cell 1046" xfId="12375"/>
    <cellStyle name="Linked Cell 1047" xfId="12376"/>
    <cellStyle name="Linked Cell 1048" xfId="12377"/>
    <cellStyle name="Linked Cell 1049" xfId="12378"/>
    <cellStyle name="Linked Cell 105" xfId="12379"/>
    <cellStyle name="Linked Cell 1050" xfId="12380"/>
    <cellStyle name="Linked Cell 1051" xfId="12381"/>
    <cellStyle name="Linked Cell 1052" xfId="12382"/>
    <cellStyle name="Linked Cell 1053" xfId="12383"/>
    <cellStyle name="Linked Cell 1054" xfId="12384"/>
    <cellStyle name="Linked Cell 1055" xfId="12385"/>
    <cellStyle name="Linked Cell 1056" xfId="12386"/>
    <cellStyle name="Linked Cell 1057" xfId="12387"/>
    <cellStyle name="Linked Cell 1058" xfId="12388"/>
    <cellStyle name="Linked Cell 1059" xfId="12389"/>
    <cellStyle name="Linked Cell 106" xfId="12390"/>
    <cellStyle name="Linked Cell 1060" xfId="12391"/>
    <cellStyle name="Linked Cell 1061" xfId="12392"/>
    <cellStyle name="Linked Cell 1062" xfId="12393"/>
    <cellStyle name="Linked Cell 1063" xfId="12394"/>
    <cellStyle name="Linked Cell 1064" xfId="12395"/>
    <cellStyle name="Linked Cell 1065" xfId="12396"/>
    <cellStyle name="Linked Cell 1066" xfId="12397"/>
    <cellStyle name="Linked Cell 1067" xfId="12398"/>
    <cellStyle name="Linked Cell 1068" xfId="12399"/>
    <cellStyle name="Linked Cell 1069" xfId="12400"/>
    <cellStyle name="Linked Cell 107" xfId="12401"/>
    <cellStyle name="Linked Cell 1070" xfId="12402"/>
    <cellStyle name="Linked Cell 1071" xfId="12403"/>
    <cellStyle name="Linked Cell 1072" xfId="12404"/>
    <cellStyle name="Linked Cell 1073" xfId="12405"/>
    <cellStyle name="Linked Cell 1074" xfId="12406"/>
    <cellStyle name="Linked Cell 1075" xfId="12407"/>
    <cellStyle name="Linked Cell 1076" xfId="12408"/>
    <cellStyle name="Linked Cell 1077" xfId="12409"/>
    <cellStyle name="Linked Cell 1078" xfId="12410"/>
    <cellStyle name="Linked Cell 1079" xfId="12411"/>
    <cellStyle name="Linked Cell 108" xfId="12412"/>
    <cellStyle name="Linked Cell 1080" xfId="12413"/>
    <cellStyle name="Linked Cell 1081" xfId="12414"/>
    <cellStyle name="Linked Cell 1082" xfId="12415"/>
    <cellStyle name="Linked Cell 1083" xfId="12416"/>
    <cellStyle name="Linked Cell 1084" xfId="12417"/>
    <cellStyle name="Linked Cell 1085" xfId="12418"/>
    <cellStyle name="Linked Cell 1086" xfId="12419"/>
    <cellStyle name="Linked Cell 1087" xfId="12420"/>
    <cellStyle name="Linked Cell 1088" xfId="12421"/>
    <cellStyle name="Linked Cell 1089" xfId="12422"/>
    <cellStyle name="Linked Cell 109" xfId="12423"/>
    <cellStyle name="Linked Cell 1090" xfId="12424"/>
    <cellStyle name="Linked Cell 1091" xfId="12425"/>
    <cellStyle name="Linked Cell 1092" xfId="12426"/>
    <cellStyle name="Linked Cell 1093" xfId="12427"/>
    <cellStyle name="Linked Cell 1094" xfId="12428"/>
    <cellStyle name="Linked Cell 1095" xfId="12429"/>
    <cellStyle name="Linked Cell 1096" xfId="12430"/>
    <cellStyle name="Linked Cell 1097" xfId="12431"/>
    <cellStyle name="Linked Cell 1098" xfId="12432"/>
    <cellStyle name="Linked Cell 1099" xfId="12433"/>
    <cellStyle name="Linked Cell 11" xfId="12434"/>
    <cellStyle name="Linked Cell 110" xfId="12435"/>
    <cellStyle name="Linked Cell 1100" xfId="12436"/>
    <cellStyle name="Linked Cell 1101" xfId="12437"/>
    <cellStyle name="Linked Cell 1102" xfId="12438"/>
    <cellStyle name="Linked Cell 1103" xfId="12439"/>
    <cellStyle name="Linked Cell 1104" xfId="12440"/>
    <cellStyle name="Linked Cell 1105" xfId="12441"/>
    <cellStyle name="Linked Cell 1106" xfId="12442"/>
    <cellStyle name="Linked Cell 1107" xfId="12443"/>
    <cellStyle name="Linked Cell 1108" xfId="12444"/>
    <cellStyle name="Linked Cell 1109" xfId="12445"/>
    <cellStyle name="Linked Cell 111" xfId="12446"/>
    <cellStyle name="Linked Cell 1110" xfId="12447"/>
    <cellStyle name="Linked Cell 1111" xfId="12448"/>
    <cellStyle name="Linked Cell 1112" xfId="12449"/>
    <cellStyle name="Linked Cell 1113" xfId="12450"/>
    <cellStyle name="Linked Cell 1114" xfId="12451"/>
    <cellStyle name="Linked Cell 1115" xfId="12452"/>
    <cellStyle name="Linked Cell 1116" xfId="12453"/>
    <cellStyle name="Linked Cell 1117" xfId="12454"/>
    <cellStyle name="Linked Cell 1118" xfId="12455"/>
    <cellStyle name="Linked Cell 1119" xfId="12456"/>
    <cellStyle name="Linked Cell 112" xfId="12457"/>
    <cellStyle name="Linked Cell 1120" xfId="12458"/>
    <cellStyle name="Linked Cell 1121" xfId="12459"/>
    <cellStyle name="Linked Cell 1122" xfId="12460"/>
    <cellStyle name="Linked Cell 1123" xfId="12461"/>
    <cellStyle name="Linked Cell 1124" xfId="12462"/>
    <cellStyle name="Linked Cell 1125" xfId="12463"/>
    <cellStyle name="Linked Cell 1126" xfId="12464"/>
    <cellStyle name="Linked Cell 1127" xfId="12465"/>
    <cellStyle name="Linked Cell 1128" xfId="12466"/>
    <cellStyle name="Linked Cell 1129" xfId="12467"/>
    <cellStyle name="Linked Cell 113" xfId="12468"/>
    <cellStyle name="Linked Cell 1130" xfId="12469"/>
    <cellStyle name="Linked Cell 1131" xfId="12470"/>
    <cellStyle name="Linked Cell 1132" xfId="12471"/>
    <cellStyle name="Linked Cell 1133" xfId="12472"/>
    <cellStyle name="Linked Cell 1134" xfId="12473"/>
    <cellStyle name="Linked Cell 1135" xfId="12474"/>
    <cellStyle name="Linked Cell 1136" xfId="12475"/>
    <cellStyle name="Linked Cell 1137" xfId="12476"/>
    <cellStyle name="Linked Cell 1138" xfId="12477"/>
    <cellStyle name="Linked Cell 1139" xfId="12478"/>
    <cellStyle name="Linked Cell 114" xfId="12479"/>
    <cellStyle name="Linked Cell 1140" xfId="12480"/>
    <cellStyle name="Linked Cell 1141" xfId="12481"/>
    <cellStyle name="Linked Cell 1142" xfId="12482"/>
    <cellStyle name="Linked Cell 1143" xfId="12483"/>
    <cellStyle name="Linked Cell 1144" xfId="12484"/>
    <cellStyle name="Linked Cell 1145" xfId="12485"/>
    <cellStyle name="Linked Cell 1146" xfId="12486"/>
    <cellStyle name="Linked Cell 1147" xfId="12487"/>
    <cellStyle name="Linked Cell 1148" xfId="12488"/>
    <cellStyle name="Linked Cell 1149" xfId="12489"/>
    <cellStyle name="Linked Cell 115" xfId="12490"/>
    <cellStyle name="Linked Cell 1150" xfId="12491"/>
    <cellStyle name="Linked Cell 1151" xfId="12492"/>
    <cellStyle name="Linked Cell 1152" xfId="12493"/>
    <cellStyle name="Linked Cell 1153" xfId="12494"/>
    <cellStyle name="Linked Cell 1154" xfId="12495"/>
    <cellStyle name="Linked Cell 1155" xfId="12496"/>
    <cellStyle name="Linked Cell 1156" xfId="12497"/>
    <cellStyle name="Linked Cell 1157" xfId="12498"/>
    <cellStyle name="Linked Cell 1158" xfId="12499"/>
    <cellStyle name="Linked Cell 1159" xfId="12500"/>
    <cellStyle name="Linked Cell 116" xfId="12501"/>
    <cellStyle name="Linked Cell 1160" xfId="12502"/>
    <cellStyle name="Linked Cell 117" xfId="12503"/>
    <cellStyle name="Linked Cell 118" xfId="12504"/>
    <cellStyle name="Linked Cell 119" xfId="12505"/>
    <cellStyle name="Linked Cell 12" xfId="12506"/>
    <cellStyle name="Linked Cell 120" xfId="12507"/>
    <cellStyle name="Linked Cell 121" xfId="12508"/>
    <cellStyle name="Linked Cell 122" xfId="12509"/>
    <cellStyle name="Linked Cell 123" xfId="12510"/>
    <cellStyle name="Linked Cell 124" xfId="12511"/>
    <cellStyle name="Linked Cell 125" xfId="12512"/>
    <cellStyle name="Linked Cell 126" xfId="12513"/>
    <cellStyle name="Linked Cell 127" xfId="12514"/>
    <cellStyle name="Linked Cell 128" xfId="12515"/>
    <cellStyle name="Linked Cell 129" xfId="12516"/>
    <cellStyle name="Linked Cell 13" xfId="12517"/>
    <cellStyle name="Linked Cell 130" xfId="12518"/>
    <cellStyle name="Linked Cell 131" xfId="12519"/>
    <cellStyle name="Linked Cell 132" xfId="12520"/>
    <cellStyle name="Linked Cell 133" xfId="12521"/>
    <cellStyle name="Linked Cell 134" xfId="12522"/>
    <cellStyle name="Linked Cell 135" xfId="12523"/>
    <cellStyle name="Linked Cell 136" xfId="12524"/>
    <cellStyle name="Linked Cell 137" xfId="12525"/>
    <cellStyle name="Linked Cell 138" xfId="12526"/>
    <cellStyle name="Linked Cell 139" xfId="12527"/>
    <cellStyle name="Linked Cell 14" xfId="12528"/>
    <cellStyle name="Linked Cell 140" xfId="12529"/>
    <cellStyle name="Linked Cell 141" xfId="12530"/>
    <cellStyle name="Linked Cell 142" xfId="12531"/>
    <cellStyle name="Linked Cell 143" xfId="12532"/>
    <cellStyle name="Linked Cell 144" xfId="12533"/>
    <cellStyle name="Linked Cell 145" xfId="12534"/>
    <cellStyle name="Linked Cell 146" xfId="12535"/>
    <cellStyle name="Linked Cell 147" xfId="12536"/>
    <cellStyle name="Linked Cell 148" xfId="12537"/>
    <cellStyle name="Linked Cell 149" xfId="12538"/>
    <cellStyle name="Linked Cell 15" xfId="12539"/>
    <cellStyle name="Linked Cell 150" xfId="12540"/>
    <cellStyle name="Linked Cell 151" xfId="12541"/>
    <cellStyle name="Linked Cell 152" xfId="12542"/>
    <cellStyle name="Linked Cell 153" xfId="12543"/>
    <cellStyle name="Linked Cell 154" xfId="12544"/>
    <cellStyle name="Linked Cell 155" xfId="12545"/>
    <cellStyle name="Linked Cell 156" xfId="12546"/>
    <cellStyle name="Linked Cell 157" xfId="12547"/>
    <cellStyle name="Linked Cell 158" xfId="12548"/>
    <cellStyle name="Linked Cell 159" xfId="12549"/>
    <cellStyle name="Linked Cell 16" xfId="12550"/>
    <cellStyle name="Linked Cell 160" xfId="12551"/>
    <cellStyle name="Linked Cell 161" xfId="12552"/>
    <cellStyle name="Linked Cell 162" xfId="12553"/>
    <cellStyle name="Linked Cell 163" xfId="12554"/>
    <cellStyle name="Linked Cell 164" xfId="12555"/>
    <cellStyle name="Linked Cell 165" xfId="12556"/>
    <cellStyle name="Linked Cell 166" xfId="12557"/>
    <cellStyle name="Linked Cell 167" xfId="12558"/>
    <cellStyle name="Linked Cell 168" xfId="12559"/>
    <cellStyle name="Linked Cell 169" xfId="12560"/>
    <cellStyle name="Linked Cell 17" xfId="12561"/>
    <cellStyle name="Linked Cell 170" xfId="12562"/>
    <cellStyle name="Linked Cell 171" xfId="12563"/>
    <cellStyle name="Linked Cell 172" xfId="12564"/>
    <cellStyle name="Linked Cell 173" xfId="12565"/>
    <cellStyle name="Linked Cell 174" xfId="12566"/>
    <cellStyle name="Linked Cell 175" xfId="12567"/>
    <cellStyle name="Linked Cell 176" xfId="12568"/>
    <cellStyle name="Linked Cell 177" xfId="12569"/>
    <cellStyle name="Linked Cell 178" xfId="12570"/>
    <cellStyle name="Linked Cell 179" xfId="12571"/>
    <cellStyle name="Linked Cell 18" xfId="12572"/>
    <cellStyle name="Linked Cell 180" xfId="12573"/>
    <cellStyle name="Linked Cell 181" xfId="12574"/>
    <cellStyle name="Linked Cell 182" xfId="12575"/>
    <cellStyle name="Linked Cell 183" xfId="12576"/>
    <cellStyle name="Linked Cell 184" xfId="12577"/>
    <cellStyle name="Linked Cell 185" xfId="12578"/>
    <cellStyle name="Linked Cell 186" xfId="12579"/>
    <cellStyle name="Linked Cell 187" xfId="12580"/>
    <cellStyle name="Linked Cell 188" xfId="12581"/>
    <cellStyle name="Linked Cell 189" xfId="12582"/>
    <cellStyle name="Linked Cell 19" xfId="12583"/>
    <cellStyle name="Linked Cell 190" xfId="12584"/>
    <cellStyle name="Linked Cell 191" xfId="12585"/>
    <cellStyle name="Linked Cell 192" xfId="12586"/>
    <cellStyle name="Linked Cell 193" xfId="12587"/>
    <cellStyle name="Linked Cell 194" xfId="12588"/>
    <cellStyle name="Linked Cell 195" xfId="12589"/>
    <cellStyle name="Linked Cell 196" xfId="12590"/>
    <cellStyle name="Linked Cell 197" xfId="12591"/>
    <cellStyle name="Linked Cell 198" xfId="12592"/>
    <cellStyle name="Linked Cell 199" xfId="12593"/>
    <cellStyle name="Linked Cell 2" xfId="453"/>
    <cellStyle name="Linked Cell 20" xfId="12594"/>
    <cellStyle name="Linked Cell 200" xfId="12595"/>
    <cellStyle name="Linked Cell 201" xfId="12596"/>
    <cellStyle name="Linked Cell 202" xfId="12597"/>
    <cellStyle name="Linked Cell 203" xfId="12598"/>
    <cellStyle name="Linked Cell 204" xfId="12599"/>
    <cellStyle name="Linked Cell 205" xfId="12600"/>
    <cellStyle name="Linked Cell 206" xfId="12601"/>
    <cellStyle name="Linked Cell 207" xfId="12602"/>
    <cellStyle name="Linked Cell 208" xfId="12603"/>
    <cellStyle name="Linked Cell 209" xfId="12604"/>
    <cellStyle name="Linked Cell 21" xfId="12605"/>
    <cellStyle name="Linked Cell 210" xfId="12606"/>
    <cellStyle name="Linked Cell 211" xfId="12607"/>
    <cellStyle name="Linked Cell 212" xfId="12608"/>
    <cellStyle name="Linked Cell 213" xfId="12609"/>
    <cellStyle name="Linked Cell 214" xfId="12610"/>
    <cellStyle name="Linked Cell 215" xfId="12611"/>
    <cellStyle name="Linked Cell 216" xfId="12612"/>
    <cellStyle name="Linked Cell 217" xfId="12613"/>
    <cellStyle name="Linked Cell 218" xfId="12614"/>
    <cellStyle name="Linked Cell 219" xfId="12615"/>
    <cellStyle name="Linked Cell 22" xfId="12616"/>
    <cellStyle name="Linked Cell 220" xfId="12617"/>
    <cellStyle name="Linked Cell 221" xfId="12618"/>
    <cellStyle name="Linked Cell 222" xfId="12619"/>
    <cellStyle name="Linked Cell 223" xfId="12620"/>
    <cellStyle name="Linked Cell 224" xfId="12621"/>
    <cellStyle name="Linked Cell 225" xfId="12622"/>
    <cellStyle name="Linked Cell 226" xfId="12623"/>
    <cellStyle name="Linked Cell 227" xfId="12624"/>
    <cellStyle name="Linked Cell 228" xfId="12625"/>
    <cellStyle name="Linked Cell 229" xfId="12626"/>
    <cellStyle name="Linked Cell 23" xfId="12627"/>
    <cellStyle name="Linked Cell 230" xfId="12628"/>
    <cellStyle name="Linked Cell 231" xfId="12629"/>
    <cellStyle name="Linked Cell 232" xfId="12630"/>
    <cellStyle name="Linked Cell 233" xfId="12631"/>
    <cellStyle name="Linked Cell 234" xfId="12632"/>
    <cellStyle name="Linked Cell 235" xfId="12633"/>
    <cellStyle name="Linked Cell 236" xfId="12634"/>
    <cellStyle name="Linked Cell 237" xfId="12635"/>
    <cellStyle name="Linked Cell 238" xfId="12636"/>
    <cellStyle name="Linked Cell 239" xfId="12637"/>
    <cellStyle name="Linked Cell 24" xfId="12638"/>
    <cellStyle name="Linked Cell 240" xfId="12639"/>
    <cellStyle name="Linked Cell 241" xfId="12640"/>
    <cellStyle name="Linked Cell 242" xfId="12641"/>
    <cellStyle name="Linked Cell 243" xfId="12642"/>
    <cellStyle name="Linked Cell 244" xfId="12643"/>
    <cellStyle name="Linked Cell 245" xfId="12644"/>
    <cellStyle name="Linked Cell 246" xfId="12645"/>
    <cellStyle name="Linked Cell 247" xfId="12646"/>
    <cellStyle name="Linked Cell 248" xfId="12647"/>
    <cellStyle name="Linked Cell 249" xfId="12648"/>
    <cellStyle name="Linked Cell 25" xfId="12649"/>
    <cellStyle name="Linked Cell 250" xfId="12650"/>
    <cellStyle name="Linked Cell 251" xfId="12651"/>
    <cellStyle name="Linked Cell 252" xfId="12652"/>
    <cellStyle name="Linked Cell 253" xfId="12653"/>
    <cellStyle name="Linked Cell 254" xfId="12654"/>
    <cellStyle name="Linked Cell 255" xfId="12655"/>
    <cellStyle name="Linked Cell 256" xfId="12656"/>
    <cellStyle name="Linked Cell 257" xfId="12657"/>
    <cellStyle name="Linked Cell 258" xfId="12658"/>
    <cellStyle name="Linked Cell 259" xfId="12659"/>
    <cellStyle name="Linked Cell 26" xfId="12660"/>
    <cellStyle name="Linked Cell 260" xfId="12661"/>
    <cellStyle name="Linked Cell 261" xfId="12662"/>
    <cellStyle name="Linked Cell 262" xfId="12663"/>
    <cellStyle name="Linked Cell 263" xfId="12664"/>
    <cellStyle name="Linked Cell 264" xfId="12665"/>
    <cellStyle name="Linked Cell 265" xfId="12666"/>
    <cellStyle name="Linked Cell 266" xfId="12667"/>
    <cellStyle name="Linked Cell 267" xfId="12668"/>
    <cellStyle name="Linked Cell 268" xfId="12669"/>
    <cellStyle name="Linked Cell 269" xfId="12670"/>
    <cellStyle name="Linked Cell 27" xfId="12671"/>
    <cellStyle name="Linked Cell 270" xfId="12672"/>
    <cellStyle name="Linked Cell 271" xfId="12673"/>
    <cellStyle name="Linked Cell 272" xfId="12674"/>
    <cellStyle name="Linked Cell 273" xfId="12675"/>
    <cellStyle name="Linked Cell 274" xfId="12676"/>
    <cellStyle name="Linked Cell 275" xfId="12677"/>
    <cellStyle name="Linked Cell 276" xfId="12678"/>
    <cellStyle name="Linked Cell 277" xfId="12679"/>
    <cellStyle name="Linked Cell 278" xfId="12680"/>
    <cellStyle name="Linked Cell 279" xfId="12681"/>
    <cellStyle name="Linked Cell 28" xfId="12682"/>
    <cellStyle name="Linked Cell 280" xfId="12683"/>
    <cellStyle name="Linked Cell 281" xfId="12684"/>
    <cellStyle name="Linked Cell 282" xfId="12685"/>
    <cellStyle name="Linked Cell 283" xfId="12686"/>
    <cellStyle name="Linked Cell 284" xfId="12687"/>
    <cellStyle name="Linked Cell 285" xfId="12688"/>
    <cellStyle name="Linked Cell 286" xfId="12689"/>
    <cellStyle name="Linked Cell 287" xfId="12690"/>
    <cellStyle name="Linked Cell 288" xfId="12691"/>
    <cellStyle name="Linked Cell 289" xfId="12692"/>
    <cellStyle name="Linked Cell 29" xfId="12693"/>
    <cellStyle name="Linked Cell 290" xfId="12694"/>
    <cellStyle name="Linked Cell 291" xfId="12695"/>
    <cellStyle name="Linked Cell 292" xfId="12696"/>
    <cellStyle name="Linked Cell 293" xfId="12697"/>
    <cellStyle name="Linked Cell 294" xfId="12698"/>
    <cellStyle name="Linked Cell 295" xfId="12699"/>
    <cellStyle name="Linked Cell 296" xfId="12700"/>
    <cellStyle name="Linked Cell 297" xfId="12701"/>
    <cellStyle name="Linked Cell 298" xfId="12702"/>
    <cellStyle name="Linked Cell 299" xfId="12703"/>
    <cellStyle name="Linked Cell 3" xfId="454"/>
    <cellStyle name="Linked Cell 30" xfId="12704"/>
    <cellStyle name="Linked Cell 300" xfId="12705"/>
    <cellStyle name="Linked Cell 301" xfId="12706"/>
    <cellStyle name="Linked Cell 302" xfId="12707"/>
    <cellStyle name="Linked Cell 303" xfId="12708"/>
    <cellStyle name="Linked Cell 304" xfId="12709"/>
    <cellStyle name="Linked Cell 305" xfId="12710"/>
    <cellStyle name="Linked Cell 306" xfId="12711"/>
    <cellStyle name="Linked Cell 307" xfId="12712"/>
    <cellStyle name="Linked Cell 308" xfId="12713"/>
    <cellStyle name="Linked Cell 309" xfId="12714"/>
    <cellStyle name="Linked Cell 31" xfId="12715"/>
    <cellStyle name="Linked Cell 310" xfId="12716"/>
    <cellStyle name="Linked Cell 311" xfId="12717"/>
    <cellStyle name="Linked Cell 312" xfId="12718"/>
    <cellStyle name="Linked Cell 313" xfId="12719"/>
    <cellStyle name="Linked Cell 314" xfId="12720"/>
    <cellStyle name="Linked Cell 315" xfId="12721"/>
    <cellStyle name="Linked Cell 316" xfId="12722"/>
    <cellStyle name="Linked Cell 317" xfId="12723"/>
    <cellStyle name="Linked Cell 318" xfId="12724"/>
    <cellStyle name="Linked Cell 319" xfId="12725"/>
    <cellStyle name="Linked Cell 32" xfId="12726"/>
    <cellStyle name="Linked Cell 320" xfId="12727"/>
    <cellStyle name="Linked Cell 321" xfId="12728"/>
    <cellStyle name="Linked Cell 322" xfId="12729"/>
    <cellStyle name="Linked Cell 323" xfId="12730"/>
    <cellStyle name="Linked Cell 324" xfId="12731"/>
    <cellStyle name="Linked Cell 325" xfId="12732"/>
    <cellStyle name="Linked Cell 326" xfId="12733"/>
    <cellStyle name="Linked Cell 327" xfId="12734"/>
    <cellStyle name="Linked Cell 328" xfId="12735"/>
    <cellStyle name="Linked Cell 329" xfId="12736"/>
    <cellStyle name="Linked Cell 33" xfId="12737"/>
    <cellStyle name="Linked Cell 330" xfId="12738"/>
    <cellStyle name="Linked Cell 331" xfId="12739"/>
    <cellStyle name="Linked Cell 332" xfId="12740"/>
    <cellStyle name="Linked Cell 333" xfId="12741"/>
    <cellStyle name="Linked Cell 334" xfId="12742"/>
    <cellStyle name="Linked Cell 335" xfId="12743"/>
    <cellStyle name="Linked Cell 336" xfId="12744"/>
    <cellStyle name="Linked Cell 337" xfId="12745"/>
    <cellStyle name="Linked Cell 338" xfId="12746"/>
    <cellStyle name="Linked Cell 339" xfId="12747"/>
    <cellStyle name="Linked Cell 34" xfId="12748"/>
    <cellStyle name="Linked Cell 340" xfId="12749"/>
    <cellStyle name="Linked Cell 341" xfId="12750"/>
    <cellStyle name="Linked Cell 342" xfId="12751"/>
    <cellStyle name="Linked Cell 343" xfId="12752"/>
    <cellStyle name="Linked Cell 344" xfId="12753"/>
    <cellStyle name="Linked Cell 345" xfId="12754"/>
    <cellStyle name="Linked Cell 346" xfId="12755"/>
    <cellStyle name="Linked Cell 347" xfId="12756"/>
    <cellStyle name="Linked Cell 348" xfId="12757"/>
    <cellStyle name="Linked Cell 349" xfId="12758"/>
    <cellStyle name="Linked Cell 35" xfId="12759"/>
    <cellStyle name="Linked Cell 350" xfId="12760"/>
    <cellStyle name="Linked Cell 351" xfId="12761"/>
    <cellStyle name="Linked Cell 352" xfId="12762"/>
    <cellStyle name="Linked Cell 353" xfId="12763"/>
    <cellStyle name="Linked Cell 354" xfId="12764"/>
    <cellStyle name="Linked Cell 355" xfId="12765"/>
    <cellStyle name="Linked Cell 356" xfId="12766"/>
    <cellStyle name="Linked Cell 357" xfId="12767"/>
    <cellStyle name="Linked Cell 358" xfId="12768"/>
    <cellStyle name="Linked Cell 359" xfId="12769"/>
    <cellStyle name="Linked Cell 36" xfId="12770"/>
    <cellStyle name="Linked Cell 360" xfId="12771"/>
    <cellStyle name="Linked Cell 361" xfId="12772"/>
    <cellStyle name="Linked Cell 362" xfId="12773"/>
    <cellStyle name="Linked Cell 363" xfId="12774"/>
    <cellStyle name="Linked Cell 364" xfId="12775"/>
    <cellStyle name="Linked Cell 365" xfId="12776"/>
    <cellStyle name="Linked Cell 366" xfId="12777"/>
    <cellStyle name="Linked Cell 367" xfId="12778"/>
    <cellStyle name="Linked Cell 368" xfId="12779"/>
    <cellStyle name="Linked Cell 369" xfId="12780"/>
    <cellStyle name="Linked Cell 37" xfId="12781"/>
    <cellStyle name="Linked Cell 370" xfId="12782"/>
    <cellStyle name="Linked Cell 371" xfId="12783"/>
    <cellStyle name="Linked Cell 372" xfId="12784"/>
    <cellStyle name="Linked Cell 373" xfId="12785"/>
    <cellStyle name="Linked Cell 374" xfId="12786"/>
    <cellStyle name="Linked Cell 375" xfId="12787"/>
    <cellStyle name="Linked Cell 376" xfId="12788"/>
    <cellStyle name="Linked Cell 377" xfId="12789"/>
    <cellStyle name="Linked Cell 378" xfId="12790"/>
    <cellStyle name="Linked Cell 379" xfId="12791"/>
    <cellStyle name="Linked Cell 38" xfId="12792"/>
    <cellStyle name="Linked Cell 380" xfId="12793"/>
    <cellStyle name="Linked Cell 381" xfId="12794"/>
    <cellStyle name="Linked Cell 382" xfId="12795"/>
    <cellStyle name="Linked Cell 383" xfId="12796"/>
    <cellStyle name="Linked Cell 384" xfId="12797"/>
    <cellStyle name="Linked Cell 385" xfId="12798"/>
    <cellStyle name="Linked Cell 386" xfId="12799"/>
    <cellStyle name="Linked Cell 387" xfId="12800"/>
    <cellStyle name="Linked Cell 388" xfId="12801"/>
    <cellStyle name="Linked Cell 389" xfId="12802"/>
    <cellStyle name="Linked Cell 39" xfId="12803"/>
    <cellStyle name="Linked Cell 390" xfId="12804"/>
    <cellStyle name="Linked Cell 391" xfId="12805"/>
    <cellStyle name="Linked Cell 392" xfId="12806"/>
    <cellStyle name="Linked Cell 393" xfId="12807"/>
    <cellStyle name="Linked Cell 394" xfId="12808"/>
    <cellStyle name="Linked Cell 395" xfId="12809"/>
    <cellStyle name="Linked Cell 396" xfId="12810"/>
    <cellStyle name="Linked Cell 397" xfId="12811"/>
    <cellStyle name="Linked Cell 398" xfId="12812"/>
    <cellStyle name="Linked Cell 399" xfId="12813"/>
    <cellStyle name="Linked Cell 4" xfId="12814"/>
    <cellStyle name="Linked Cell 40" xfId="12815"/>
    <cellStyle name="Linked Cell 400" xfId="12816"/>
    <cellStyle name="Linked Cell 401" xfId="12817"/>
    <cellStyle name="Linked Cell 402" xfId="12818"/>
    <cellStyle name="Linked Cell 403" xfId="12819"/>
    <cellStyle name="Linked Cell 404" xfId="12820"/>
    <cellStyle name="Linked Cell 405" xfId="12821"/>
    <cellStyle name="Linked Cell 406" xfId="12822"/>
    <cellStyle name="Linked Cell 407" xfId="12823"/>
    <cellStyle name="Linked Cell 408" xfId="12824"/>
    <cellStyle name="Linked Cell 409" xfId="12825"/>
    <cellStyle name="Linked Cell 41" xfId="12826"/>
    <cellStyle name="Linked Cell 410" xfId="12827"/>
    <cellStyle name="Linked Cell 411" xfId="12828"/>
    <cellStyle name="Linked Cell 412" xfId="12829"/>
    <cellStyle name="Linked Cell 413" xfId="12830"/>
    <cellStyle name="Linked Cell 414" xfId="12831"/>
    <cellStyle name="Linked Cell 415" xfId="12832"/>
    <cellStyle name="Linked Cell 416" xfId="12833"/>
    <cellStyle name="Linked Cell 417" xfId="12834"/>
    <cellStyle name="Linked Cell 418" xfId="12835"/>
    <cellStyle name="Linked Cell 419" xfId="12836"/>
    <cellStyle name="Linked Cell 42" xfId="12837"/>
    <cellStyle name="Linked Cell 420" xfId="12838"/>
    <cellStyle name="Linked Cell 421" xfId="12839"/>
    <cellStyle name="Linked Cell 422" xfId="12840"/>
    <cellStyle name="Linked Cell 423" xfId="12841"/>
    <cellStyle name="Linked Cell 424" xfId="12842"/>
    <cellStyle name="Linked Cell 425" xfId="12843"/>
    <cellStyle name="Linked Cell 426" xfId="12844"/>
    <cellStyle name="Linked Cell 427" xfId="12845"/>
    <cellStyle name="Linked Cell 428" xfId="12846"/>
    <cellStyle name="Linked Cell 429" xfId="12847"/>
    <cellStyle name="Linked Cell 43" xfId="12848"/>
    <cellStyle name="Linked Cell 430" xfId="12849"/>
    <cellStyle name="Linked Cell 431" xfId="12850"/>
    <cellStyle name="Linked Cell 432" xfId="12851"/>
    <cellStyle name="Linked Cell 433" xfId="12852"/>
    <cellStyle name="Linked Cell 434" xfId="12853"/>
    <cellStyle name="Linked Cell 435" xfId="12854"/>
    <cellStyle name="Linked Cell 436" xfId="12855"/>
    <cellStyle name="Linked Cell 437" xfId="12856"/>
    <cellStyle name="Linked Cell 438" xfId="12857"/>
    <cellStyle name="Linked Cell 439" xfId="12858"/>
    <cellStyle name="Linked Cell 44" xfId="12859"/>
    <cellStyle name="Linked Cell 440" xfId="12860"/>
    <cellStyle name="Linked Cell 441" xfId="12861"/>
    <cellStyle name="Linked Cell 442" xfId="12862"/>
    <cellStyle name="Linked Cell 443" xfId="12863"/>
    <cellStyle name="Linked Cell 444" xfId="12864"/>
    <cellStyle name="Linked Cell 445" xfId="12865"/>
    <cellStyle name="Linked Cell 446" xfId="12866"/>
    <cellStyle name="Linked Cell 447" xfId="12867"/>
    <cellStyle name="Linked Cell 448" xfId="12868"/>
    <cellStyle name="Linked Cell 449" xfId="12869"/>
    <cellStyle name="Linked Cell 45" xfId="12870"/>
    <cellStyle name="Linked Cell 450" xfId="12871"/>
    <cellStyle name="Linked Cell 451" xfId="12872"/>
    <cellStyle name="Linked Cell 452" xfId="12873"/>
    <cellStyle name="Linked Cell 453" xfId="12874"/>
    <cellStyle name="Linked Cell 454" xfId="12875"/>
    <cellStyle name="Linked Cell 455" xfId="12876"/>
    <cellStyle name="Linked Cell 456" xfId="12877"/>
    <cellStyle name="Linked Cell 457" xfId="12878"/>
    <cellStyle name="Linked Cell 458" xfId="12879"/>
    <cellStyle name="Linked Cell 459" xfId="12880"/>
    <cellStyle name="Linked Cell 46" xfId="12881"/>
    <cellStyle name="Linked Cell 460" xfId="12882"/>
    <cellStyle name="Linked Cell 461" xfId="12883"/>
    <cellStyle name="Linked Cell 462" xfId="12884"/>
    <cellStyle name="Linked Cell 463" xfId="12885"/>
    <cellStyle name="Linked Cell 464" xfId="12886"/>
    <cellStyle name="Linked Cell 465" xfId="12887"/>
    <cellStyle name="Linked Cell 466" xfId="12888"/>
    <cellStyle name="Linked Cell 467" xfId="12889"/>
    <cellStyle name="Linked Cell 468" xfId="12890"/>
    <cellStyle name="Linked Cell 469" xfId="12891"/>
    <cellStyle name="Linked Cell 47" xfId="12892"/>
    <cellStyle name="Linked Cell 470" xfId="12893"/>
    <cellStyle name="Linked Cell 471" xfId="12894"/>
    <cellStyle name="Linked Cell 472" xfId="12895"/>
    <cellStyle name="Linked Cell 473" xfId="12896"/>
    <cellStyle name="Linked Cell 474" xfId="12897"/>
    <cellStyle name="Linked Cell 475" xfId="12898"/>
    <cellStyle name="Linked Cell 476" xfId="12899"/>
    <cellStyle name="Linked Cell 477" xfId="12900"/>
    <cellStyle name="Linked Cell 478" xfId="12901"/>
    <cellStyle name="Linked Cell 479" xfId="12902"/>
    <cellStyle name="Linked Cell 48" xfId="12903"/>
    <cellStyle name="Linked Cell 480" xfId="12904"/>
    <cellStyle name="Linked Cell 481" xfId="12905"/>
    <cellStyle name="Linked Cell 482" xfId="12906"/>
    <cellStyle name="Linked Cell 483" xfId="12907"/>
    <cellStyle name="Linked Cell 484" xfId="12908"/>
    <cellStyle name="Linked Cell 485" xfId="12909"/>
    <cellStyle name="Linked Cell 486" xfId="12910"/>
    <cellStyle name="Linked Cell 487" xfId="12911"/>
    <cellStyle name="Linked Cell 488" xfId="12912"/>
    <cellStyle name="Linked Cell 489" xfId="12913"/>
    <cellStyle name="Linked Cell 49" xfId="12914"/>
    <cellStyle name="Linked Cell 490" xfId="12915"/>
    <cellStyle name="Linked Cell 491" xfId="12916"/>
    <cellStyle name="Linked Cell 492" xfId="12917"/>
    <cellStyle name="Linked Cell 493" xfId="12918"/>
    <cellStyle name="Linked Cell 494" xfId="12919"/>
    <cellStyle name="Linked Cell 495" xfId="12920"/>
    <cellStyle name="Linked Cell 496" xfId="12921"/>
    <cellStyle name="Linked Cell 497" xfId="12922"/>
    <cellStyle name="Linked Cell 498" xfId="12923"/>
    <cellStyle name="Linked Cell 499" xfId="12924"/>
    <cellStyle name="Linked Cell 5" xfId="12925"/>
    <cellStyle name="Linked Cell 50" xfId="12926"/>
    <cellStyle name="Linked Cell 500" xfId="12927"/>
    <cellStyle name="Linked Cell 501" xfId="12928"/>
    <cellStyle name="Linked Cell 502" xfId="12929"/>
    <cellStyle name="Linked Cell 503" xfId="12930"/>
    <cellStyle name="Linked Cell 504" xfId="12931"/>
    <cellStyle name="Linked Cell 505" xfId="12932"/>
    <cellStyle name="Linked Cell 506" xfId="12933"/>
    <cellStyle name="Linked Cell 507" xfId="12934"/>
    <cellStyle name="Linked Cell 508" xfId="12935"/>
    <cellStyle name="Linked Cell 509" xfId="12936"/>
    <cellStyle name="Linked Cell 51" xfId="12937"/>
    <cellStyle name="Linked Cell 510" xfId="12938"/>
    <cellStyle name="Linked Cell 511" xfId="12939"/>
    <cellStyle name="Linked Cell 512" xfId="12940"/>
    <cellStyle name="Linked Cell 513" xfId="12941"/>
    <cellStyle name="Linked Cell 514" xfId="12942"/>
    <cellStyle name="Linked Cell 515" xfId="12943"/>
    <cellStyle name="Linked Cell 516" xfId="12944"/>
    <cellStyle name="Linked Cell 517" xfId="12945"/>
    <cellStyle name="Linked Cell 518" xfId="12946"/>
    <cellStyle name="Linked Cell 519" xfId="12947"/>
    <cellStyle name="Linked Cell 52" xfId="12948"/>
    <cellStyle name="Linked Cell 520" xfId="12949"/>
    <cellStyle name="Linked Cell 521" xfId="12950"/>
    <cellStyle name="Linked Cell 522" xfId="12951"/>
    <cellStyle name="Linked Cell 523" xfId="12952"/>
    <cellStyle name="Linked Cell 524" xfId="12953"/>
    <cellStyle name="Linked Cell 525" xfId="12954"/>
    <cellStyle name="Linked Cell 526" xfId="12955"/>
    <cellStyle name="Linked Cell 527" xfId="12956"/>
    <cellStyle name="Linked Cell 528" xfId="12957"/>
    <cellStyle name="Linked Cell 529" xfId="12958"/>
    <cellStyle name="Linked Cell 53" xfId="12959"/>
    <cellStyle name="Linked Cell 530" xfId="12960"/>
    <cellStyle name="Linked Cell 531" xfId="12961"/>
    <cellStyle name="Linked Cell 532" xfId="12962"/>
    <cellStyle name="Linked Cell 533" xfId="12963"/>
    <cellStyle name="Linked Cell 534" xfId="12964"/>
    <cellStyle name="Linked Cell 535" xfId="12965"/>
    <cellStyle name="Linked Cell 536" xfId="12966"/>
    <cellStyle name="Linked Cell 537" xfId="12967"/>
    <cellStyle name="Linked Cell 538" xfId="12968"/>
    <cellStyle name="Linked Cell 539" xfId="12969"/>
    <cellStyle name="Linked Cell 54" xfId="12970"/>
    <cellStyle name="Linked Cell 540" xfId="12971"/>
    <cellStyle name="Linked Cell 541" xfId="12972"/>
    <cellStyle name="Linked Cell 542" xfId="12973"/>
    <cellStyle name="Linked Cell 543" xfId="12974"/>
    <cellStyle name="Linked Cell 544" xfId="12975"/>
    <cellStyle name="Linked Cell 545" xfId="12976"/>
    <cellStyle name="Linked Cell 546" xfId="12977"/>
    <cellStyle name="Linked Cell 547" xfId="12978"/>
    <cellStyle name="Linked Cell 548" xfId="12979"/>
    <cellStyle name="Linked Cell 549" xfId="12980"/>
    <cellStyle name="Linked Cell 55" xfId="12981"/>
    <cellStyle name="Linked Cell 550" xfId="12982"/>
    <cellStyle name="Linked Cell 551" xfId="12983"/>
    <cellStyle name="Linked Cell 552" xfId="12984"/>
    <cellStyle name="Linked Cell 553" xfId="12985"/>
    <cellStyle name="Linked Cell 554" xfId="12986"/>
    <cellStyle name="Linked Cell 555" xfId="12987"/>
    <cellStyle name="Linked Cell 556" xfId="12988"/>
    <cellStyle name="Linked Cell 557" xfId="12989"/>
    <cellStyle name="Linked Cell 558" xfId="12990"/>
    <cellStyle name="Linked Cell 559" xfId="12991"/>
    <cellStyle name="Linked Cell 56" xfId="12992"/>
    <cellStyle name="Linked Cell 560" xfId="12993"/>
    <cellStyle name="Linked Cell 561" xfId="12994"/>
    <cellStyle name="Linked Cell 562" xfId="12995"/>
    <cellStyle name="Linked Cell 563" xfId="12996"/>
    <cellStyle name="Linked Cell 564" xfId="12997"/>
    <cellStyle name="Linked Cell 565" xfId="12998"/>
    <cellStyle name="Linked Cell 566" xfId="12999"/>
    <cellStyle name="Linked Cell 567" xfId="13000"/>
    <cellStyle name="Linked Cell 568" xfId="13001"/>
    <cellStyle name="Linked Cell 569" xfId="13002"/>
    <cellStyle name="Linked Cell 57" xfId="13003"/>
    <cellStyle name="Linked Cell 570" xfId="13004"/>
    <cellStyle name="Linked Cell 571" xfId="13005"/>
    <cellStyle name="Linked Cell 572" xfId="13006"/>
    <cellStyle name="Linked Cell 573" xfId="13007"/>
    <cellStyle name="Linked Cell 574" xfId="13008"/>
    <cellStyle name="Linked Cell 575" xfId="13009"/>
    <cellStyle name="Linked Cell 576" xfId="13010"/>
    <cellStyle name="Linked Cell 577" xfId="13011"/>
    <cellStyle name="Linked Cell 578" xfId="13012"/>
    <cellStyle name="Linked Cell 579" xfId="13013"/>
    <cellStyle name="Linked Cell 58" xfId="13014"/>
    <cellStyle name="Linked Cell 580" xfId="13015"/>
    <cellStyle name="Linked Cell 581" xfId="13016"/>
    <cellStyle name="Linked Cell 582" xfId="13017"/>
    <cellStyle name="Linked Cell 583" xfId="13018"/>
    <cellStyle name="Linked Cell 584" xfId="13019"/>
    <cellStyle name="Linked Cell 585" xfId="13020"/>
    <cellStyle name="Linked Cell 586" xfId="13021"/>
    <cellStyle name="Linked Cell 587" xfId="13022"/>
    <cellStyle name="Linked Cell 588" xfId="13023"/>
    <cellStyle name="Linked Cell 589" xfId="13024"/>
    <cellStyle name="Linked Cell 59" xfId="13025"/>
    <cellStyle name="Linked Cell 590" xfId="13026"/>
    <cellStyle name="Linked Cell 591" xfId="13027"/>
    <cellStyle name="Linked Cell 592" xfId="13028"/>
    <cellStyle name="Linked Cell 593" xfId="13029"/>
    <cellStyle name="Linked Cell 594" xfId="13030"/>
    <cellStyle name="Linked Cell 595" xfId="13031"/>
    <cellStyle name="Linked Cell 596" xfId="13032"/>
    <cellStyle name="Linked Cell 597" xfId="13033"/>
    <cellStyle name="Linked Cell 598" xfId="13034"/>
    <cellStyle name="Linked Cell 599" xfId="13035"/>
    <cellStyle name="Linked Cell 6" xfId="13036"/>
    <cellStyle name="Linked Cell 60" xfId="13037"/>
    <cellStyle name="Linked Cell 600" xfId="13038"/>
    <cellStyle name="Linked Cell 601" xfId="13039"/>
    <cellStyle name="Linked Cell 602" xfId="13040"/>
    <cellStyle name="Linked Cell 603" xfId="13041"/>
    <cellStyle name="Linked Cell 604" xfId="13042"/>
    <cellStyle name="Linked Cell 605" xfId="13043"/>
    <cellStyle name="Linked Cell 606" xfId="13044"/>
    <cellStyle name="Linked Cell 607" xfId="13045"/>
    <cellStyle name="Linked Cell 608" xfId="13046"/>
    <cellStyle name="Linked Cell 609" xfId="13047"/>
    <cellStyle name="Linked Cell 61" xfId="13048"/>
    <cellStyle name="Linked Cell 610" xfId="13049"/>
    <cellStyle name="Linked Cell 611" xfId="13050"/>
    <cellStyle name="Linked Cell 612" xfId="13051"/>
    <cellStyle name="Linked Cell 613" xfId="13052"/>
    <cellStyle name="Linked Cell 614" xfId="13053"/>
    <cellStyle name="Linked Cell 615" xfId="13054"/>
    <cellStyle name="Linked Cell 616" xfId="13055"/>
    <cellStyle name="Linked Cell 617" xfId="13056"/>
    <cellStyle name="Linked Cell 618" xfId="13057"/>
    <cellStyle name="Linked Cell 619" xfId="13058"/>
    <cellStyle name="Linked Cell 62" xfId="13059"/>
    <cellStyle name="Linked Cell 620" xfId="13060"/>
    <cellStyle name="Linked Cell 621" xfId="13061"/>
    <cellStyle name="Linked Cell 622" xfId="13062"/>
    <cellStyle name="Linked Cell 623" xfId="13063"/>
    <cellStyle name="Linked Cell 624" xfId="13064"/>
    <cellStyle name="Linked Cell 625" xfId="13065"/>
    <cellStyle name="Linked Cell 626" xfId="13066"/>
    <cellStyle name="Linked Cell 627" xfId="13067"/>
    <cellStyle name="Linked Cell 628" xfId="13068"/>
    <cellStyle name="Linked Cell 629" xfId="13069"/>
    <cellStyle name="Linked Cell 63" xfId="13070"/>
    <cellStyle name="Linked Cell 630" xfId="13071"/>
    <cellStyle name="Linked Cell 631" xfId="13072"/>
    <cellStyle name="Linked Cell 632" xfId="13073"/>
    <cellStyle name="Linked Cell 633" xfId="13074"/>
    <cellStyle name="Linked Cell 634" xfId="13075"/>
    <cellStyle name="Linked Cell 635" xfId="13076"/>
    <cellStyle name="Linked Cell 636" xfId="13077"/>
    <cellStyle name="Linked Cell 637" xfId="13078"/>
    <cellStyle name="Linked Cell 638" xfId="13079"/>
    <cellStyle name="Linked Cell 639" xfId="13080"/>
    <cellStyle name="Linked Cell 64" xfId="13081"/>
    <cellStyle name="Linked Cell 640" xfId="13082"/>
    <cellStyle name="Linked Cell 641" xfId="13083"/>
    <cellStyle name="Linked Cell 642" xfId="13084"/>
    <cellStyle name="Linked Cell 643" xfId="13085"/>
    <cellStyle name="Linked Cell 644" xfId="13086"/>
    <cellStyle name="Linked Cell 645" xfId="13087"/>
    <cellStyle name="Linked Cell 646" xfId="13088"/>
    <cellStyle name="Linked Cell 647" xfId="13089"/>
    <cellStyle name="Linked Cell 648" xfId="13090"/>
    <cellStyle name="Linked Cell 649" xfId="13091"/>
    <cellStyle name="Linked Cell 65" xfId="13092"/>
    <cellStyle name="Linked Cell 650" xfId="13093"/>
    <cellStyle name="Linked Cell 651" xfId="13094"/>
    <cellStyle name="Linked Cell 652" xfId="13095"/>
    <cellStyle name="Linked Cell 653" xfId="13096"/>
    <cellStyle name="Linked Cell 654" xfId="13097"/>
    <cellStyle name="Linked Cell 655" xfId="13098"/>
    <cellStyle name="Linked Cell 656" xfId="13099"/>
    <cellStyle name="Linked Cell 657" xfId="13100"/>
    <cellStyle name="Linked Cell 658" xfId="13101"/>
    <cellStyle name="Linked Cell 659" xfId="13102"/>
    <cellStyle name="Linked Cell 66" xfId="13103"/>
    <cellStyle name="Linked Cell 660" xfId="13104"/>
    <cellStyle name="Linked Cell 661" xfId="13105"/>
    <cellStyle name="Linked Cell 662" xfId="13106"/>
    <cellStyle name="Linked Cell 663" xfId="13107"/>
    <cellStyle name="Linked Cell 664" xfId="13108"/>
    <cellStyle name="Linked Cell 665" xfId="13109"/>
    <cellStyle name="Linked Cell 666" xfId="13110"/>
    <cellStyle name="Linked Cell 667" xfId="13111"/>
    <cellStyle name="Linked Cell 668" xfId="13112"/>
    <cellStyle name="Linked Cell 669" xfId="13113"/>
    <cellStyle name="Linked Cell 67" xfId="13114"/>
    <cellStyle name="Linked Cell 670" xfId="13115"/>
    <cellStyle name="Linked Cell 671" xfId="13116"/>
    <cellStyle name="Linked Cell 672" xfId="13117"/>
    <cellStyle name="Linked Cell 673" xfId="13118"/>
    <cellStyle name="Linked Cell 674" xfId="13119"/>
    <cellStyle name="Linked Cell 675" xfId="13120"/>
    <cellStyle name="Linked Cell 676" xfId="13121"/>
    <cellStyle name="Linked Cell 677" xfId="13122"/>
    <cellStyle name="Linked Cell 678" xfId="13123"/>
    <cellStyle name="Linked Cell 679" xfId="13124"/>
    <cellStyle name="Linked Cell 68" xfId="13125"/>
    <cellStyle name="Linked Cell 680" xfId="13126"/>
    <cellStyle name="Linked Cell 681" xfId="13127"/>
    <cellStyle name="Linked Cell 682" xfId="13128"/>
    <cellStyle name="Linked Cell 683" xfId="13129"/>
    <cellStyle name="Linked Cell 684" xfId="13130"/>
    <cellStyle name="Linked Cell 685" xfId="13131"/>
    <cellStyle name="Linked Cell 686" xfId="13132"/>
    <cellStyle name="Linked Cell 687" xfId="13133"/>
    <cellStyle name="Linked Cell 688" xfId="13134"/>
    <cellStyle name="Linked Cell 689" xfId="13135"/>
    <cellStyle name="Linked Cell 69" xfId="13136"/>
    <cellStyle name="Linked Cell 690" xfId="13137"/>
    <cellStyle name="Linked Cell 691" xfId="13138"/>
    <cellStyle name="Linked Cell 692" xfId="13139"/>
    <cellStyle name="Linked Cell 693" xfId="13140"/>
    <cellStyle name="Linked Cell 694" xfId="13141"/>
    <cellStyle name="Linked Cell 695" xfId="13142"/>
    <cellStyle name="Linked Cell 696" xfId="13143"/>
    <cellStyle name="Linked Cell 697" xfId="13144"/>
    <cellStyle name="Linked Cell 698" xfId="13145"/>
    <cellStyle name="Linked Cell 699" xfId="13146"/>
    <cellStyle name="Linked Cell 7" xfId="13147"/>
    <cellStyle name="Linked Cell 70" xfId="13148"/>
    <cellStyle name="Linked Cell 700" xfId="13149"/>
    <cellStyle name="Linked Cell 701" xfId="13150"/>
    <cellStyle name="Linked Cell 702" xfId="13151"/>
    <cellStyle name="Linked Cell 703" xfId="13152"/>
    <cellStyle name="Linked Cell 704" xfId="13153"/>
    <cellStyle name="Linked Cell 705" xfId="13154"/>
    <cellStyle name="Linked Cell 706" xfId="13155"/>
    <cellStyle name="Linked Cell 707" xfId="13156"/>
    <cellStyle name="Linked Cell 708" xfId="13157"/>
    <cellStyle name="Linked Cell 709" xfId="13158"/>
    <cellStyle name="Linked Cell 71" xfId="13159"/>
    <cellStyle name="Linked Cell 710" xfId="13160"/>
    <cellStyle name="Linked Cell 711" xfId="13161"/>
    <cellStyle name="Linked Cell 712" xfId="13162"/>
    <cellStyle name="Linked Cell 713" xfId="13163"/>
    <cellStyle name="Linked Cell 714" xfId="13164"/>
    <cellStyle name="Linked Cell 715" xfId="13165"/>
    <cellStyle name="Linked Cell 716" xfId="13166"/>
    <cellStyle name="Linked Cell 717" xfId="13167"/>
    <cellStyle name="Linked Cell 718" xfId="13168"/>
    <cellStyle name="Linked Cell 719" xfId="13169"/>
    <cellStyle name="Linked Cell 72" xfId="13170"/>
    <cellStyle name="Linked Cell 720" xfId="13171"/>
    <cellStyle name="Linked Cell 721" xfId="13172"/>
    <cellStyle name="Linked Cell 722" xfId="13173"/>
    <cellStyle name="Linked Cell 723" xfId="13174"/>
    <cellStyle name="Linked Cell 724" xfId="13175"/>
    <cellStyle name="Linked Cell 725" xfId="13176"/>
    <cellStyle name="Linked Cell 726" xfId="13177"/>
    <cellStyle name="Linked Cell 727" xfId="13178"/>
    <cellStyle name="Linked Cell 728" xfId="13179"/>
    <cellStyle name="Linked Cell 729" xfId="13180"/>
    <cellStyle name="Linked Cell 73" xfId="13181"/>
    <cellStyle name="Linked Cell 730" xfId="13182"/>
    <cellStyle name="Linked Cell 731" xfId="13183"/>
    <cellStyle name="Linked Cell 732" xfId="13184"/>
    <cellStyle name="Linked Cell 733" xfId="13185"/>
    <cellStyle name="Linked Cell 734" xfId="13186"/>
    <cellStyle name="Linked Cell 735" xfId="13187"/>
    <cellStyle name="Linked Cell 736" xfId="13188"/>
    <cellStyle name="Linked Cell 737" xfId="13189"/>
    <cellStyle name="Linked Cell 738" xfId="13190"/>
    <cellStyle name="Linked Cell 739" xfId="13191"/>
    <cellStyle name="Linked Cell 74" xfId="13192"/>
    <cellStyle name="Linked Cell 740" xfId="13193"/>
    <cellStyle name="Linked Cell 741" xfId="13194"/>
    <cellStyle name="Linked Cell 742" xfId="13195"/>
    <cellStyle name="Linked Cell 743" xfId="13196"/>
    <cellStyle name="Linked Cell 744" xfId="13197"/>
    <cellStyle name="Linked Cell 745" xfId="13198"/>
    <cellStyle name="Linked Cell 746" xfId="13199"/>
    <cellStyle name="Linked Cell 747" xfId="13200"/>
    <cellStyle name="Linked Cell 748" xfId="13201"/>
    <cellStyle name="Linked Cell 749" xfId="13202"/>
    <cellStyle name="Linked Cell 75" xfId="13203"/>
    <cellStyle name="Linked Cell 750" xfId="13204"/>
    <cellStyle name="Linked Cell 751" xfId="13205"/>
    <cellStyle name="Linked Cell 752" xfId="13206"/>
    <cellStyle name="Linked Cell 753" xfId="13207"/>
    <cellStyle name="Linked Cell 754" xfId="13208"/>
    <cellStyle name="Linked Cell 755" xfId="13209"/>
    <cellStyle name="Linked Cell 756" xfId="13210"/>
    <cellStyle name="Linked Cell 757" xfId="13211"/>
    <cellStyle name="Linked Cell 758" xfId="13212"/>
    <cellStyle name="Linked Cell 759" xfId="13213"/>
    <cellStyle name="Linked Cell 76" xfId="13214"/>
    <cellStyle name="Linked Cell 760" xfId="13215"/>
    <cellStyle name="Linked Cell 761" xfId="13216"/>
    <cellStyle name="Linked Cell 762" xfId="13217"/>
    <cellStyle name="Linked Cell 763" xfId="13218"/>
    <cellStyle name="Linked Cell 764" xfId="13219"/>
    <cellStyle name="Linked Cell 765" xfId="13220"/>
    <cellStyle name="Linked Cell 766" xfId="13221"/>
    <cellStyle name="Linked Cell 767" xfId="13222"/>
    <cellStyle name="Linked Cell 768" xfId="13223"/>
    <cellStyle name="Linked Cell 769" xfId="13224"/>
    <cellStyle name="Linked Cell 77" xfId="13225"/>
    <cellStyle name="Linked Cell 770" xfId="13226"/>
    <cellStyle name="Linked Cell 771" xfId="13227"/>
    <cellStyle name="Linked Cell 772" xfId="13228"/>
    <cellStyle name="Linked Cell 773" xfId="13229"/>
    <cellStyle name="Linked Cell 774" xfId="13230"/>
    <cellStyle name="Linked Cell 775" xfId="13231"/>
    <cellStyle name="Linked Cell 776" xfId="13232"/>
    <cellStyle name="Linked Cell 777" xfId="13233"/>
    <cellStyle name="Linked Cell 778" xfId="13234"/>
    <cellStyle name="Linked Cell 779" xfId="13235"/>
    <cellStyle name="Linked Cell 78" xfId="13236"/>
    <cellStyle name="Linked Cell 780" xfId="13237"/>
    <cellStyle name="Linked Cell 781" xfId="13238"/>
    <cellStyle name="Linked Cell 782" xfId="13239"/>
    <cellStyle name="Linked Cell 783" xfId="13240"/>
    <cellStyle name="Linked Cell 784" xfId="13241"/>
    <cellStyle name="Linked Cell 785" xfId="13242"/>
    <cellStyle name="Linked Cell 786" xfId="13243"/>
    <cellStyle name="Linked Cell 787" xfId="13244"/>
    <cellStyle name="Linked Cell 788" xfId="13245"/>
    <cellStyle name="Linked Cell 789" xfId="13246"/>
    <cellStyle name="Linked Cell 79" xfId="13247"/>
    <cellStyle name="Linked Cell 790" xfId="13248"/>
    <cellStyle name="Linked Cell 791" xfId="13249"/>
    <cellStyle name="Linked Cell 792" xfId="13250"/>
    <cellStyle name="Linked Cell 793" xfId="13251"/>
    <cellStyle name="Linked Cell 794" xfId="13252"/>
    <cellStyle name="Linked Cell 795" xfId="13253"/>
    <cellStyle name="Linked Cell 796" xfId="13254"/>
    <cellStyle name="Linked Cell 797" xfId="13255"/>
    <cellStyle name="Linked Cell 798" xfId="13256"/>
    <cellStyle name="Linked Cell 799" xfId="13257"/>
    <cellStyle name="Linked Cell 8" xfId="13258"/>
    <cellStyle name="Linked Cell 80" xfId="13259"/>
    <cellStyle name="Linked Cell 800" xfId="13260"/>
    <cellStyle name="Linked Cell 801" xfId="13261"/>
    <cellStyle name="Linked Cell 802" xfId="13262"/>
    <cellStyle name="Linked Cell 803" xfId="13263"/>
    <cellStyle name="Linked Cell 804" xfId="13264"/>
    <cellStyle name="Linked Cell 805" xfId="13265"/>
    <cellStyle name="Linked Cell 806" xfId="13266"/>
    <cellStyle name="Linked Cell 807" xfId="13267"/>
    <cellStyle name="Linked Cell 808" xfId="13268"/>
    <cellStyle name="Linked Cell 809" xfId="13269"/>
    <cellStyle name="Linked Cell 81" xfId="13270"/>
    <cellStyle name="Linked Cell 810" xfId="13271"/>
    <cellStyle name="Linked Cell 811" xfId="13272"/>
    <cellStyle name="Linked Cell 812" xfId="13273"/>
    <cellStyle name="Linked Cell 813" xfId="13274"/>
    <cellStyle name="Linked Cell 814" xfId="13275"/>
    <cellStyle name="Linked Cell 815" xfId="13276"/>
    <cellStyle name="Linked Cell 816" xfId="13277"/>
    <cellStyle name="Linked Cell 817" xfId="13278"/>
    <cellStyle name="Linked Cell 818" xfId="13279"/>
    <cellStyle name="Linked Cell 819" xfId="13280"/>
    <cellStyle name="Linked Cell 82" xfId="13281"/>
    <cellStyle name="Linked Cell 820" xfId="13282"/>
    <cellStyle name="Linked Cell 821" xfId="13283"/>
    <cellStyle name="Linked Cell 822" xfId="13284"/>
    <cellStyle name="Linked Cell 823" xfId="13285"/>
    <cellStyle name="Linked Cell 824" xfId="13286"/>
    <cellStyle name="Linked Cell 825" xfId="13287"/>
    <cellStyle name="Linked Cell 826" xfId="13288"/>
    <cellStyle name="Linked Cell 827" xfId="13289"/>
    <cellStyle name="Linked Cell 828" xfId="13290"/>
    <cellStyle name="Linked Cell 829" xfId="13291"/>
    <cellStyle name="Linked Cell 83" xfId="13292"/>
    <cellStyle name="Linked Cell 830" xfId="13293"/>
    <cellStyle name="Linked Cell 831" xfId="13294"/>
    <cellStyle name="Linked Cell 832" xfId="13295"/>
    <cellStyle name="Linked Cell 833" xfId="13296"/>
    <cellStyle name="Linked Cell 834" xfId="13297"/>
    <cellStyle name="Linked Cell 835" xfId="13298"/>
    <cellStyle name="Linked Cell 836" xfId="13299"/>
    <cellStyle name="Linked Cell 837" xfId="13300"/>
    <cellStyle name="Linked Cell 838" xfId="13301"/>
    <cellStyle name="Linked Cell 839" xfId="13302"/>
    <cellStyle name="Linked Cell 84" xfId="13303"/>
    <cellStyle name="Linked Cell 840" xfId="13304"/>
    <cellStyle name="Linked Cell 841" xfId="13305"/>
    <cellStyle name="Linked Cell 842" xfId="13306"/>
    <cellStyle name="Linked Cell 843" xfId="13307"/>
    <cellStyle name="Linked Cell 844" xfId="13308"/>
    <cellStyle name="Linked Cell 845" xfId="13309"/>
    <cellStyle name="Linked Cell 846" xfId="13310"/>
    <cellStyle name="Linked Cell 847" xfId="13311"/>
    <cellStyle name="Linked Cell 848" xfId="13312"/>
    <cellStyle name="Linked Cell 849" xfId="13313"/>
    <cellStyle name="Linked Cell 85" xfId="13314"/>
    <cellStyle name="Linked Cell 850" xfId="13315"/>
    <cellStyle name="Linked Cell 851" xfId="13316"/>
    <cellStyle name="Linked Cell 852" xfId="13317"/>
    <cellStyle name="Linked Cell 853" xfId="13318"/>
    <cellStyle name="Linked Cell 854" xfId="13319"/>
    <cellStyle name="Linked Cell 855" xfId="13320"/>
    <cellStyle name="Linked Cell 856" xfId="13321"/>
    <cellStyle name="Linked Cell 857" xfId="13322"/>
    <cellStyle name="Linked Cell 858" xfId="13323"/>
    <cellStyle name="Linked Cell 859" xfId="13324"/>
    <cellStyle name="Linked Cell 86" xfId="13325"/>
    <cellStyle name="Linked Cell 860" xfId="13326"/>
    <cellStyle name="Linked Cell 861" xfId="13327"/>
    <cellStyle name="Linked Cell 862" xfId="13328"/>
    <cellStyle name="Linked Cell 863" xfId="13329"/>
    <cellStyle name="Linked Cell 864" xfId="13330"/>
    <cellStyle name="Linked Cell 865" xfId="13331"/>
    <cellStyle name="Linked Cell 866" xfId="13332"/>
    <cellStyle name="Linked Cell 867" xfId="13333"/>
    <cellStyle name="Linked Cell 868" xfId="13334"/>
    <cellStyle name="Linked Cell 869" xfId="13335"/>
    <cellStyle name="Linked Cell 87" xfId="13336"/>
    <cellStyle name="Linked Cell 870" xfId="13337"/>
    <cellStyle name="Linked Cell 871" xfId="13338"/>
    <cellStyle name="Linked Cell 872" xfId="13339"/>
    <cellStyle name="Linked Cell 873" xfId="13340"/>
    <cellStyle name="Linked Cell 874" xfId="13341"/>
    <cellStyle name="Linked Cell 875" xfId="13342"/>
    <cellStyle name="Linked Cell 876" xfId="13343"/>
    <cellStyle name="Linked Cell 877" xfId="13344"/>
    <cellStyle name="Linked Cell 878" xfId="13345"/>
    <cellStyle name="Linked Cell 879" xfId="13346"/>
    <cellStyle name="Linked Cell 88" xfId="13347"/>
    <cellStyle name="Linked Cell 880" xfId="13348"/>
    <cellStyle name="Linked Cell 881" xfId="13349"/>
    <cellStyle name="Linked Cell 882" xfId="13350"/>
    <cellStyle name="Linked Cell 883" xfId="13351"/>
    <cellStyle name="Linked Cell 884" xfId="13352"/>
    <cellStyle name="Linked Cell 885" xfId="13353"/>
    <cellStyle name="Linked Cell 886" xfId="13354"/>
    <cellStyle name="Linked Cell 887" xfId="13355"/>
    <cellStyle name="Linked Cell 888" xfId="13356"/>
    <cellStyle name="Linked Cell 889" xfId="13357"/>
    <cellStyle name="Linked Cell 89" xfId="13358"/>
    <cellStyle name="Linked Cell 890" xfId="13359"/>
    <cellStyle name="Linked Cell 891" xfId="13360"/>
    <cellStyle name="Linked Cell 892" xfId="13361"/>
    <cellStyle name="Linked Cell 893" xfId="13362"/>
    <cellStyle name="Linked Cell 894" xfId="13363"/>
    <cellStyle name="Linked Cell 895" xfId="13364"/>
    <cellStyle name="Linked Cell 896" xfId="13365"/>
    <cellStyle name="Linked Cell 897" xfId="13366"/>
    <cellStyle name="Linked Cell 898" xfId="13367"/>
    <cellStyle name="Linked Cell 899" xfId="13368"/>
    <cellStyle name="Linked Cell 9" xfId="13369"/>
    <cellStyle name="Linked Cell 90" xfId="13370"/>
    <cellStyle name="Linked Cell 900" xfId="13371"/>
    <cellStyle name="Linked Cell 901" xfId="13372"/>
    <cellStyle name="Linked Cell 902" xfId="13373"/>
    <cellStyle name="Linked Cell 903" xfId="13374"/>
    <cellStyle name="Linked Cell 904" xfId="13375"/>
    <cellStyle name="Linked Cell 905" xfId="13376"/>
    <cellStyle name="Linked Cell 906" xfId="13377"/>
    <cellStyle name="Linked Cell 907" xfId="13378"/>
    <cellStyle name="Linked Cell 908" xfId="13379"/>
    <cellStyle name="Linked Cell 909" xfId="13380"/>
    <cellStyle name="Linked Cell 91" xfId="13381"/>
    <cellStyle name="Linked Cell 910" xfId="13382"/>
    <cellStyle name="Linked Cell 911" xfId="13383"/>
    <cellStyle name="Linked Cell 912" xfId="13384"/>
    <cellStyle name="Linked Cell 913" xfId="13385"/>
    <cellStyle name="Linked Cell 914" xfId="13386"/>
    <cellStyle name="Linked Cell 915" xfId="13387"/>
    <cellStyle name="Linked Cell 916" xfId="13388"/>
    <cellStyle name="Linked Cell 917" xfId="13389"/>
    <cellStyle name="Linked Cell 918" xfId="13390"/>
    <cellStyle name="Linked Cell 919" xfId="13391"/>
    <cellStyle name="Linked Cell 92" xfId="13392"/>
    <cellStyle name="Linked Cell 920" xfId="13393"/>
    <cellStyle name="Linked Cell 921" xfId="13394"/>
    <cellStyle name="Linked Cell 922" xfId="13395"/>
    <cellStyle name="Linked Cell 923" xfId="13396"/>
    <cellStyle name="Linked Cell 924" xfId="13397"/>
    <cellStyle name="Linked Cell 925" xfId="13398"/>
    <cellStyle name="Linked Cell 926" xfId="13399"/>
    <cellStyle name="Linked Cell 927" xfId="13400"/>
    <cellStyle name="Linked Cell 928" xfId="13401"/>
    <cellStyle name="Linked Cell 929" xfId="13402"/>
    <cellStyle name="Linked Cell 93" xfId="13403"/>
    <cellStyle name="Linked Cell 930" xfId="13404"/>
    <cellStyle name="Linked Cell 931" xfId="13405"/>
    <cellStyle name="Linked Cell 932" xfId="13406"/>
    <cellStyle name="Linked Cell 933" xfId="13407"/>
    <cellStyle name="Linked Cell 934" xfId="13408"/>
    <cellStyle name="Linked Cell 935" xfId="13409"/>
    <cellStyle name="Linked Cell 936" xfId="13410"/>
    <cellStyle name="Linked Cell 937" xfId="13411"/>
    <cellStyle name="Linked Cell 938" xfId="13412"/>
    <cellStyle name="Linked Cell 939" xfId="13413"/>
    <cellStyle name="Linked Cell 94" xfId="13414"/>
    <cellStyle name="Linked Cell 940" xfId="13415"/>
    <cellStyle name="Linked Cell 941" xfId="13416"/>
    <cellStyle name="Linked Cell 942" xfId="13417"/>
    <cellStyle name="Linked Cell 943" xfId="13418"/>
    <cellStyle name="Linked Cell 944" xfId="13419"/>
    <cellStyle name="Linked Cell 945" xfId="13420"/>
    <cellStyle name="Linked Cell 946" xfId="13421"/>
    <cellStyle name="Linked Cell 947" xfId="13422"/>
    <cellStyle name="Linked Cell 948" xfId="13423"/>
    <cellStyle name="Linked Cell 949" xfId="13424"/>
    <cellStyle name="Linked Cell 95" xfId="13425"/>
    <cellStyle name="Linked Cell 950" xfId="13426"/>
    <cellStyle name="Linked Cell 951" xfId="13427"/>
    <cellStyle name="Linked Cell 952" xfId="13428"/>
    <cellStyle name="Linked Cell 953" xfId="13429"/>
    <cellStyle name="Linked Cell 954" xfId="13430"/>
    <cellStyle name="Linked Cell 955" xfId="13431"/>
    <cellStyle name="Linked Cell 956" xfId="13432"/>
    <cellStyle name="Linked Cell 957" xfId="13433"/>
    <cellStyle name="Linked Cell 958" xfId="13434"/>
    <cellStyle name="Linked Cell 959" xfId="13435"/>
    <cellStyle name="Linked Cell 96" xfId="13436"/>
    <cellStyle name="Linked Cell 960" xfId="13437"/>
    <cellStyle name="Linked Cell 961" xfId="13438"/>
    <cellStyle name="Linked Cell 962" xfId="13439"/>
    <cellStyle name="Linked Cell 963" xfId="13440"/>
    <cellStyle name="Linked Cell 964" xfId="13441"/>
    <cellStyle name="Linked Cell 965" xfId="13442"/>
    <cellStyle name="Linked Cell 966" xfId="13443"/>
    <cellStyle name="Linked Cell 967" xfId="13444"/>
    <cellStyle name="Linked Cell 968" xfId="13445"/>
    <cellStyle name="Linked Cell 969" xfId="13446"/>
    <cellStyle name="Linked Cell 97" xfId="13447"/>
    <cellStyle name="Linked Cell 970" xfId="13448"/>
    <cellStyle name="Linked Cell 971" xfId="13449"/>
    <cellStyle name="Linked Cell 972" xfId="13450"/>
    <cellStyle name="Linked Cell 973" xfId="13451"/>
    <cellStyle name="Linked Cell 974" xfId="13452"/>
    <cellStyle name="Linked Cell 975" xfId="13453"/>
    <cellStyle name="Linked Cell 976" xfId="13454"/>
    <cellStyle name="Linked Cell 977" xfId="13455"/>
    <cellStyle name="Linked Cell 978" xfId="13456"/>
    <cellStyle name="Linked Cell 979" xfId="13457"/>
    <cellStyle name="Linked Cell 98" xfId="13458"/>
    <cellStyle name="Linked Cell 980" xfId="13459"/>
    <cellStyle name="Linked Cell 981" xfId="13460"/>
    <cellStyle name="Linked Cell 982" xfId="13461"/>
    <cellStyle name="Linked Cell 983" xfId="13462"/>
    <cellStyle name="Linked Cell 984" xfId="13463"/>
    <cellStyle name="Linked Cell 985" xfId="13464"/>
    <cellStyle name="Linked Cell 986" xfId="13465"/>
    <cellStyle name="Linked Cell 987" xfId="13466"/>
    <cellStyle name="Linked Cell 988" xfId="13467"/>
    <cellStyle name="Linked Cell 989" xfId="13468"/>
    <cellStyle name="Linked Cell 99" xfId="13469"/>
    <cellStyle name="Linked Cell 990" xfId="13470"/>
    <cellStyle name="Linked Cell 991" xfId="13471"/>
    <cellStyle name="Linked Cell 992" xfId="13472"/>
    <cellStyle name="Linked Cell 993" xfId="13473"/>
    <cellStyle name="Linked Cell 994" xfId="13474"/>
    <cellStyle name="Linked Cell 995" xfId="13475"/>
    <cellStyle name="Linked Cell 996" xfId="13476"/>
    <cellStyle name="Linked Cell 997" xfId="13477"/>
    <cellStyle name="Linked Cell 998" xfId="13478"/>
    <cellStyle name="Linked Cell 999" xfId="13479"/>
    <cellStyle name="Linkitetty solu" xfId="455"/>
    <cellStyle name="Milliers 10" xfId="456"/>
    <cellStyle name="Milliers 2" xfId="457"/>
    <cellStyle name="Milliers 3" xfId="458"/>
    <cellStyle name="Milliers_Copie de Equivilent Scenario for QIS4 techncial specification_20070318Locked" xfId="16963"/>
    <cellStyle name="Monétaire 2" xfId="459"/>
    <cellStyle name="Neutraali" xfId="460"/>
    <cellStyle name="Neutraali 2" xfId="461"/>
    <cellStyle name="Neutral" xfId="462"/>
    <cellStyle name="Neutral 10" xfId="13480"/>
    <cellStyle name="Neutral 100" xfId="13481"/>
    <cellStyle name="Neutral 1000" xfId="13482"/>
    <cellStyle name="Neutral 1001" xfId="13483"/>
    <cellStyle name="Neutral 1002" xfId="13484"/>
    <cellStyle name="Neutral 1003" xfId="13485"/>
    <cellStyle name="Neutral 1004" xfId="13486"/>
    <cellStyle name="Neutral 1005" xfId="13487"/>
    <cellStyle name="Neutral 1006" xfId="13488"/>
    <cellStyle name="Neutral 1007" xfId="13489"/>
    <cellStyle name="Neutral 1008" xfId="13490"/>
    <cellStyle name="Neutral 1009" xfId="13491"/>
    <cellStyle name="Neutral 101" xfId="13492"/>
    <cellStyle name="Neutral 1010" xfId="13493"/>
    <cellStyle name="Neutral 1011" xfId="13494"/>
    <cellStyle name="Neutral 1012" xfId="13495"/>
    <cellStyle name="Neutral 1013" xfId="13496"/>
    <cellStyle name="Neutral 1014" xfId="13497"/>
    <cellStyle name="Neutral 1015" xfId="13498"/>
    <cellStyle name="Neutral 1016" xfId="13499"/>
    <cellStyle name="Neutral 1017" xfId="13500"/>
    <cellStyle name="Neutral 1018" xfId="13501"/>
    <cellStyle name="Neutral 1019" xfId="13502"/>
    <cellStyle name="Neutral 102" xfId="13503"/>
    <cellStyle name="Neutral 1020" xfId="13504"/>
    <cellStyle name="Neutral 1021" xfId="13505"/>
    <cellStyle name="Neutral 1022" xfId="13506"/>
    <cellStyle name="Neutral 1023" xfId="13507"/>
    <cellStyle name="Neutral 1024" xfId="13508"/>
    <cellStyle name="Neutral 1025" xfId="13509"/>
    <cellStyle name="Neutral 1026" xfId="13510"/>
    <cellStyle name="Neutral 1027" xfId="13511"/>
    <cellStyle name="Neutral 1028" xfId="13512"/>
    <cellStyle name="Neutral 1029" xfId="13513"/>
    <cellStyle name="Neutral 103" xfId="13514"/>
    <cellStyle name="Neutral 1030" xfId="13515"/>
    <cellStyle name="Neutral 1031" xfId="13516"/>
    <cellStyle name="Neutral 1032" xfId="13517"/>
    <cellStyle name="Neutral 1033" xfId="13518"/>
    <cellStyle name="Neutral 1034" xfId="13519"/>
    <cellStyle name="Neutral 1035" xfId="13520"/>
    <cellStyle name="Neutral 1036" xfId="13521"/>
    <cellStyle name="Neutral 1037" xfId="13522"/>
    <cellStyle name="Neutral 1038" xfId="13523"/>
    <cellStyle name="Neutral 1039" xfId="13524"/>
    <cellStyle name="Neutral 104" xfId="13525"/>
    <cellStyle name="Neutral 1040" xfId="13526"/>
    <cellStyle name="Neutral 1041" xfId="13527"/>
    <cellStyle name="Neutral 1042" xfId="13528"/>
    <cellStyle name="Neutral 1043" xfId="13529"/>
    <cellStyle name="Neutral 1044" xfId="13530"/>
    <cellStyle name="Neutral 1045" xfId="13531"/>
    <cellStyle name="Neutral 1046" xfId="13532"/>
    <cellStyle name="Neutral 1047" xfId="13533"/>
    <cellStyle name="Neutral 1048" xfId="13534"/>
    <cellStyle name="Neutral 1049" xfId="13535"/>
    <cellStyle name="Neutral 105" xfId="13536"/>
    <cellStyle name="Neutral 1050" xfId="13537"/>
    <cellStyle name="Neutral 1051" xfId="13538"/>
    <cellStyle name="Neutral 1052" xfId="13539"/>
    <cellStyle name="Neutral 1053" xfId="13540"/>
    <cellStyle name="Neutral 1054" xfId="13541"/>
    <cellStyle name="Neutral 1055" xfId="13542"/>
    <cellStyle name="Neutral 1056" xfId="13543"/>
    <cellStyle name="Neutral 1057" xfId="13544"/>
    <cellStyle name="Neutral 1058" xfId="13545"/>
    <cellStyle name="Neutral 1059" xfId="13546"/>
    <cellStyle name="Neutral 106" xfId="13547"/>
    <cellStyle name="Neutral 1060" xfId="13548"/>
    <cellStyle name="Neutral 1061" xfId="13549"/>
    <cellStyle name="Neutral 1062" xfId="13550"/>
    <cellStyle name="Neutral 1063" xfId="13551"/>
    <cellStyle name="Neutral 1064" xfId="13552"/>
    <cellStyle name="Neutral 1065" xfId="13553"/>
    <cellStyle name="Neutral 1066" xfId="13554"/>
    <cellStyle name="Neutral 1067" xfId="13555"/>
    <cellStyle name="Neutral 1068" xfId="13556"/>
    <cellStyle name="Neutral 1069" xfId="13557"/>
    <cellStyle name="Neutral 107" xfId="13558"/>
    <cellStyle name="Neutral 1070" xfId="13559"/>
    <cellStyle name="Neutral 1071" xfId="13560"/>
    <cellStyle name="Neutral 1072" xfId="13561"/>
    <cellStyle name="Neutral 1073" xfId="13562"/>
    <cellStyle name="Neutral 1074" xfId="13563"/>
    <cellStyle name="Neutral 1075" xfId="13564"/>
    <cellStyle name="Neutral 1076" xfId="13565"/>
    <cellStyle name="Neutral 1077" xfId="13566"/>
    <cellStyle name="Neutral 1078" xfId="13567"/>
    <cellStyle name="Neutral 1079" xfId="13568"/>
    <cellStyle name="Neutral 108" xfId="13569"/>
    <cellStyle name="Neutral 1080" xfId="13570"/>
    <cellStyle name="Neutral 1081" xfId="13571"/>
    <cellStyle name="Neutral 1082" xfId="13572"/>
    <cellStyle name="Neutral 1083" xfId="13573"/>
    <cellStyle name="Neutral 1084" xfId="13574"/>
    <cellStyle name="Neutral 1085" xfId="13575"/>
    <cellStyle name="Neutral 1086" xfId="13576"/>
    <cellStyle name="Neutral 1087" xfId="13577"/>
    <cellStyle name="Neutral 1088" xfId="13578"/>
    <cellStyle name="Neutral 1089" xfId="13579"/>
    <cellStyle name="Neutral 109" xfId="13580"/>
    <cellStyle name="Neutral 1090" xfId="13581"/>
    <cellStyle name="Neutral 1091" xfId="13582"/>
    <cellStyle name="Neutral 1092" xfId="13583"/>
    <cellStyle name="Neutral 1093" xfId="13584"/>
    <cellStyle name="Neutral 1094" xfId="13585"/>
    <cellStyle name="Neutral 1095" xfId="13586"/>
    <cellStyle name="Neutral 1096" xfId="13587"/>
    <cellStyle name="Neutral 1097" xfId="13588"/>
    <cellStyle name="Neutral 1098" xfId="13589"/>
    <cellStyle name="Neutral 1099" xfId="13590"/>
    <cellStyle name="Neutral 11" xfId="13591"/>
    <cellStyle name="Neutral 110" xfId="13592"/>
    <cellStyle name="Neutral 1100" xfId="13593"/>
    <cellStyle name="Neutral 1101" xfId="13594"/>
    <cellStyle name="Neutral 1102" xfId="13595"/>
    <cellStyle name="Neutral 1103" xfId="13596"/>
    <cellStyle name="Neutral 1104" xfId="13597"/>
    <cellStyle name="Neutral 1105" xfId="13598"/>
    <cellStyle name="Neutral 1106" xfId="13599"/>
    <cellStyle name="Neutral 1107" xfId="13600"/>
    <cellStyle name="Neutral 1108" xfId="13601"/>
    <cellStyle name="Neutral 1109" xfId="13602"/>
    <cellStyle name="Neutral 111" xfId="13603"/>
    <cellStyle name="Neutral 1110" xfId="13604"/>
    <cellStyle name="Neutral 1111" xfId="13605"/>
    <cellStyle name="Neutral 1112" xfId="13606"/>
    <cellStyle name="Neutral 1113" xfId="13607"/>
    <cellStyle name="Neutral 1114" xfId="13608"/>
    <cellStyle name="Neutral 1115" xfId="13609"/>
    <cellStyle name="Neutral 1116" xfId="13610"/>
    <cellStyle name="Neutral 1117" xfId="13611"/>
    <cellStyle name="Neutral 1118" xfId="13612"/>
    <cellStyle name="Neutral 1119" xfId="13613"/>
    <cellStyle name="Neutral 112" xfId="13614"/>
    <cellStyle name="Neutral 1120" xfId="13615"/>
    <cellStyle name="Neutral 1121" xfId="13616"/>
    <cellStyle name="Neutral 1122" xfId="13617"/>
    <cellStyle name="Neutral 1123" xfId="13618"/>
    <cellStyle name="Neutral 1124" xfId="13619"/>
    <cellStyle name="Neutral 1125" xfId="13620"/>
    <cellStyle name="Neutral 1126" xfId="13621"/>
    <cellStyle name="Neutral 1127" xfId="13622"/>
    <cellStyle name="Neutral 1128" xfId="13623"/>
    <cellStyle name="Neutral 1129" xfId="13624"/>
    <cellStyle name="Neutral 113" xfId="13625"/>
    <cellStyle name="Neutral 1130" xfId="13626"/>
    <cellStyle name="Neutral 1131" xfId="13627"/>
    <cellStyle name="Neutral 1132" xfId="13628"/>
    <cellStyle name="Neutral 1133" xfId="13629"/>
    <cellStyle name="Neutral 1134" xfId="13630"/>
    <cellStyle name="Neutral 1135" xfId="13631"/>
    <cellStyle name="Neutral 1136" xfId="13632"/>
    <cellStyle name="Neutral 1137" xfId="13633"/>
    <cellStyle name="Neutral 1138" xfId="13634"/>
    <cellStyle name="Neutral 1139" xfId="13635"/>
    <cellStyle name="Neutral 114" xfId="13636"/>
    <cellStyle name="Neutral 1140" xfId="13637"/>
    <cellStyle name="Neutral 1141" xfId="13638"/>
    <cellStyle name="Neutral 1142" xfId="13639"/>
    <cellStyle name="Neutral 1143" xfId="13640"/>
    <cellStyle name="Neutral 1144" xfId="13641"/>
    <cellStyle name="Neutral 1145" xfId="13642"/>
    <cellStyle name="Neutral 1146" xfId="13643"/>
    <cellStyle name="Neutral 1147" xfId="13644"/>
    <cellStyle name="Neutral 1148" xfId="13645"/>
    <cellStyle name="Neutral 1149" xfId="13646"/>
    <cellStyle name="Neutral 115" xfId="13647"/>
    <cellStyle name="Neutral 1150" xfId="13648"/>
    <cellStyle name="Neutral 1151" xfId="13649"/>
    <cellStyle name="Neutral 1152" xfId="13650"/>
    <cellStyle name="Neutral 1153" xfId="13651"/>
    <cellStyle name="Neutral 1154" xfId="13652"/>
    <cellStyle name="Neutral 1155" xfId="13653"/>
    <cellStyle name="Neutral 1156" xfId="13654"/>
    <cellStyle name="Neutral 1157" xfId="13655"/>
    <cellStyle name="Neutral 1158" xfId="13656"/>
    <cellStyle name="Neutral 1159" xfId="13657"/>
    <cellStyle name="Neutral 116" xfId="13658"/>
    <cellStyle name="Neutral 1160" xfId="13659"/>
    <cellStyle name="Neutral 1161" xfId="13660"/>
    <cellStyle name="Neutral 117" xfId="13661"/>
    <cellStyle name="Neutral 118" xfId="13662"/>
    <cellStyle name="Neutral 119" xfId="13663"/>
    <cellStyle name="Neutral 12" xfId="13664"/>
    <cellStyle name="Neutral 120" xfId="13665"/>
    <cellStyle name="Neutral 121" xfId="13666"/>
    <cellStyle name="Neutral 122" xfId="13667"/>
    <cellStyle name="Neutral 123" xfId="13668"/>
    <cellStyle name="Neutral 124" xfId="13669"/>
    <cellStyle name="Neutral 125" xfId="13670"/>
    <cellStyle name="Neutral 126" xfId="13671"/>
    <cellStyle name="Neutral 127" xfId="13672"/>
    <cellStyle name="Neutral 128" xfId="13673"/>
    <cellStyle name="Neutral 129" xfId="13674"/>
    <cellStyle name="Neutral 13" xfId="13675"/>
    <cellStyle name="Neutral 130" xfId="13676"/>
    <cellStyle name="Neutral 131" xfId="13677"/>
    <cellStyle name="Neutral 132" xfId="13678"/>
    <cellStyle name="Neutral 133" xfId="13679"/>
    <cellStyle name="Neutral 134" xfId="13680"/>
    <cellStyle name="Neutral 135" xfId="13681"/>
    <cellStyle name="Neutral 136" xfId="13682"/>
    <cellStyle name="Neutral 137" xfId="13683"/>
    <cellStyle name="Neutral 138" xfId="13684"/>
    <cellStyle name="Neutral 139" xfId="13685"/>
    <cellStyle name="Neutral 14" xfId="13686"/>
    <cellStyle name="Neutral 140" xfId="13687"/>
    <cellStyle name="Neutral 141" xfId="13688"/>
    <cellStyle name="Neutral 142" xfId="13689"/>
    <cellStyle name="Neutral 143" xfId="13690"/>
    <cellStyle name="Neutral 144" xfId="13691"/>
    <cellStyle name="Neutral 145" xfId="13692"/>
    <cellStyle name="Neutral 146" xfId="13693"/>
    <cellStyle name="Neutral 147" xfId="13694"/>
    <cellStyle name="Neutral 148" xfId="13695"/>
    <cellStyle name="Neutral 149" xfId="13696"/>
    <cellStyle name="Neutral 15" xfId="13697"/>
    <cellStyle name="Neutral 150" xfId="13698"/>
    <cellStyle name="Neutral 151" xfId="13699"/>
    <cellStyle name="Neutral 152" xfId="13700"/>
    <cellStyle name="Neutral 153" xfId="13701"/>
    <cellStyle name="Neutral 154" xfId="13702"/>
    <cellStyle name="Neutral 155" xfId="13703"/>
    <cellStyle name="Neutral 156" xfId="13704"/>
    <cellStyle name="Neutral 157" xfId="13705"/>
    <cellStyle name="Neutral 158" xfId="13706"/>
    <cellStyle name="Neutral 159" xfId="13707"/>
    <cellStyle name="Neutral 16" xfId="13708"/>
    <cellStyle name="Neutral 160" xfId="13709"/>
    <cellStyle name="Neutral 161" xfId="13710"/>
    <cellStyle name="Neutral 162" xfId="13711"/>
    <cellStyle name="Neutral 163" xfId="13712"/>
    <cellStyle name="Neutral 164" xfId="13713"/>
    <cellStyle name="Neutral 165" xfId="13714"/>
    <cellStyle name="Neutral 166" xfId="13715"/>
    <cellStyle name="Neutral 167" xfId="13716"/>
    <cellStyle name="Neutral 168" xfId="13717"/>
    <cellStyle name="Neutral 169" xfId="13718"/>
    <cellStyle name="Neutral 17" xfId="13719"/>
    <cellStyle name="Neutral 170" xfId="13720"/>
    <cellStyle name="Neutral 171" xfId="13721"/>
    <cellStyle name="Neutral 172" xfId="13722"/>
    <cellStyle name="Neutral 173" xfId="13723"/>
    <cellStyle name="Neutral 174" xfId="13724"/>
    <cellStyle name="Neutral 175" xfId="13725"/>
    <cellStyle name="Neutral 176" xfId="13726"/>
    <cellStyle name="Neutral 177" xfId="13727"/>
    <cellStyle name="Neutral 178" xfId="13728"/>
    <cellStyle name="Neutral 179" xfId="13729"/>
    <cellStyle name="Neutral 18" xfId="13730"/>
    <cellStyle name="Neutral 180" xfId="13731"/>
    <cellStyle name="Neutral 181" xfId="13732"/>
    <cellStyle name="Neutral 182" xfId="13733"/>
    <cellStyle name="Neutral 183" xfId="13734"/>
    <cellStyle name="Neutral 184" xfId="13735"/>
    <cellStyle name="Neutral 185" xfId="13736"/>
    <cellStyle name="Neutral 186" xfId="13737"/>
    <cellStyle name="Neutral 187" xfId="13738"/>
    <cellStyle name="Neutral 188" xfId="13739"/>
    <cellStyle name="Neutral 189" xfId="13740"/>
    <cellStyle name="Neutral 19" xfId="13741"/>
    <cellStyle name="Neutral 190" xfId="13742"/>
    <cellStyle name="Neutral 191" xfId="13743"/>
    <cellStyle name="Neutral 192" xfId="13744"/>
    <cellStyle name="Neutral 193" xfId="13745"/>
    <cellStyle name="Neutral 194" xfId="13746"/>
    <cellStyle name="Neutral 195" xfId="13747"/>
    <cellStyle name="Neutral 196" xfId="13748"/>
    <cellStyle name="Neutral 197" xfId="13749"/>
    <cellStyle name="Neutral 198" xfId="13750"/>
    <cellStyle name="Neutral 199" xfId="13751"/>
    <cellStyle name="Neutral 2" xfId="463"/>
    <cellStyle name="Neutral 2 2" xfId="13752"/>
    <cellStyle name="Neutral 2 3" xfId="13753"/>
    <cellStyle name="Neutral 20" xfId="13754"/>
    <cellStyle name="Neutral 200" xfId="13755"/>
    <cellStyle name="Neutral 201" xfId="13756"/>
    <cellStyle name="Neutral 202" xfId="13757"/>
    <cellStyle name="Neutral 203" xfId="13758"/>
    <cellStyle name="Neutral 204" xfId="13759"/>
    <cellStyle name="Neutral 205" xfId="13760"/>
    <cellStyle name="Neutral 206" xfId="13761"/>
    <cellStyle name="Neutral 207" xfId="13762"/>
    <cellStyle name="Neutral 208" xfId="13763"/>
    <cellStyle name="Neutral 209" xfId="13764"/>
    <cellStyle name="Neutral 21" xfId="13765"/>
    <cellStyle name="Neutral 210" xfId="13766"/>
    <cellStyle name="Neutral 211" xfId="13767"/>
    <cellStyle name="Neutral 212" xfId="13768"/>
    <cellStyle name="Neutral 213" xfId="13769"/>
    <cellStyle name="Neutral 214" xfId="13770"/>
    <cellStyle name="Neutral 215" xfId="13771"/>
    <cellStyle name="Neutral 216" xfId="13772"/>
    <cellStyle name="Neutral 217" xfId="13773"/>
    <cellStyle name="Neutral 218" xfId="13774"/>
    <cellStyle name="Neutral 219" xfId="13775"/>
    <cellStyle name="Neutral 22" xfId="13776"/>
    <cellStyle name="Neutral 220" xfId="13777"/>
    <cellStyle name="Neutral 221" xfId="13778"/>
    <cellStyle name="Neutral 222" xfId="13779"/>
    <cellStyle name="Neutral 223" xfId="13780"/>
    <cellStyle name="Neutral 224" xfId="13781"/>
    <cellStyle name="Neutral 225" xfId="13782"/>
    <cellStyle name="Neutral 226" xfId="13783"/>
    <cellStyle name="Neutral 227" xfId="13784"/>
    <cellStyle name="Neutral 228" xfId="13785"/>
    <cellStyle name="Neutral 229" xfId="13786"/>
    <cellStyle name="Neutral 23" xfId="13787"/>
    <cellStyle name="Neutral 230" xfId="13788"/>
    <cellStyle name="Neutral 231" xfId="13789"/>
    <cellStyle name="Neutral 232" xfId="13790"/>
    <cellStyle name="Neutral 233" xfId="13791"/>
    <cellStyle name="Neutral 234" xfId="13792"/>
    <cellStyle name="Neutral 235" xfId="13793"/>
    <cellStyle name="Neutral 236" xfId="13794"/>
    <cellStyle name="Neutral 237" xfId="13795"/>
    <cellStyle name="Neutral 238" xfId="13796"/>
    <cellStyle name="Neutral 239" xfId="13797"/>
    <cellStyle name="Neutral 24" xfId="13798"/>
    <cellStyle name="Neutral 240" xfId="13799"/>
    <cellStyle name="Neutral 241" xfId="13800"/>
    <cellStyle name="Neutral 242" xfId="13801"/>
    <cellStyle name="Neutral 243" xfId="13802"/>
    <cellStyle name="Neutral 244" xfId="13803"/>
    <cellStyle name="Neutral 245" xfId="13804"/>
    <cellStyle name="Neutral 246" xfId="13805"/>
    <cellStyle name="Neutral 247" xfId="13806"/>
    <cellStyle name="Neutral 248" xfId="13807"/>
    <cellStyle name="Neutral 249" xfId="13808"/>
    <cellStyle name="Neutral 25" xfId="13809"/>
    <cellStyle name="Neutral 250" xfId="13810"/>
    <cellStyle name="Neutral 251" xfId="13811"/>
    <cellStyle name="Neutral 252" xfId="13812"/>
    <cellStyle name="Neutral 253" xfId="13813"/>
    <cellStyle name="Neutral 254" xfId="13814"/>
    <cellStyle name="Neutral 255" xfId="13815"/>
    <cellStyle name="Neutral 256" xfId="13816"/>
    <cellStyle name="Neutral 257" xfId="13817"/>
    <cellStyle name="Neutral 258" xfId="13818"/>
    <cellStyle name="Neutral 259" xfId="13819"/>
    <cellStyle name="Neutral 26" xfId="13820"/>
    <cellStyle name="Neutral 260" xfId="13821"/>
    <cellStyle name="Neutral 261" xfId="13822"/>
    <cellStyle name="Neutral 262" xfId="13823"/>
    <cellStyle name="Neutral 263" xfId="13824"/>
    <cellStyle name="Neutral 264" xfId="13825"/>
    <cellStyle name="Neutral 265" xfId="13826"/>
    <cellStyle name="Neutral 266" xfId="13827"/>
    <cellStyle name="Neutral 267" xfId="13828"/>
    <cellStyle name="Neutral 268" xfId="13829"/>
    <cellStyle name="Neutral 269" xfId="13830"/>
    <cellStyle name="Neutral 27" xfId="13831"/>
    <cellStyle name="Neutral 270" xfId="13832"/>
    <cellStyle name="Neutral 271" xfId="13833"/>
    <cellStyle name="Neutral 272" xfId="13834"/>
    <cellStyle name="Neutral 273" xfId="13835"/>
    <cellStyle name="Neutral 274" xfId="13836"/>
    <cellStyle name="Neutral 275" xfId="13837"/>
    <cellStyle name="Neutral 276" xfId="13838"/>
    <cellStyle name="Neutral 277" xfId="13839"/>
    <cellStyle name="Neutral 278" xfId="13840"/>
    <cellStyle name="Neutral 279" xfId="13841"/>
    <cellStyle name="Neutral 28" xfId="13842"/>
    <cellStyle name="Neutral 280" xfId="13843"/>
    <cellStyle name="Neutral 281" xfId="13844"/>
    <cellStyle name="Neutral 282" xfId="13845"/>
    <cellStyle name="Neutral 283" xfId="13846"/>
    <cellStyle name="Neutral 284" xfId="13847"/>
    <cellStyle name="Neutral 285" xfId="13848"/>
    <cellStyle name="Neutral 286" xfId="13849"/>
    <cellStyle name="Neutral 287" xfId="13850"/>
    <cellStyle name="Neutral 288" xfId="13851"/>
    <cellStyle name="Neutral 289" xfId="13852"/>
    <cellStyle name="Neutral 29" xfId="13853"/>
    <cellStyle name="Neutral 290" xfId="13854"/>
    <cellStyle name="Neutral 291" xfId="13855"/>
    <cellStyle name="Neutral 292" xfId="13856"/>
    <cellStyle name="Neutral 293" xfId="13857"/>
    <cellStyle name="Neutral 294" xfId="13858"/>
    <cellStyle name="Neutral 295" xfId="13859"/>
    <cellStyle name="Neutral 296" xfId="13860"/>
    <cellStyle name="Neutral 297" xfId="13861"/>
    <cellStyle name="Neutral 298" xfId="13862"/>
    <cellStyle name="Neutral 299" xfId="13863"/>
    <cellStyle name="Neutral 3" xfId="464"/>
    <cellStyle name="Neutral 30" xfId="13864"/>
    <cellStyle name="Neutral 300" xfId="13865"/>
    <cellStyle name="Neutral 301" xfId="13866"/>
    <cellStyle name="Neutral 302" xfId="13867"/>
    <cellStyle name="Neutral 303" xfId="13868"/>
    <cellStyle name="Neutral 304" xfId="13869"/>
    <cellStyle name="Neutral 305" xfId="13870"/>
    <cellStyle name="Neutral 306" xfId="13871"/>
    <cellStyle name="Neutral 307" xfId="13872"/>
    <cellStyle name="Neutral 308" xfId="13873"/>
    <cellStyle name="Neutral 309" xfId="13874"/>
    <cellStyle name="Neutral 31" xfId="13875"/>
    <cellStyle name="Neutral 310" xfId="13876"/>
    <cellStyle name="Neutral 311" xfId="13877"/>
    <cellStyle name="Neutral 312" xfId="13878"/>
    <cellStyle name="Neutral 313" xfId="13879"/>
    <cellStyle name="Neutral 314" xfId="13880"/>
    <cellStyle name="Neutral 315" xfId="13881"/>
    <cellStyle name="Neutral 316" xfId="13882"/>
    <cellStyle name="Neutral 317" xfId="13883"/>
    <cellStyle name="Neutral 318" xfId="13884"/>
    <cellStyle name="Neutral 319" xfId="13885"/>
    <cellStyle name="Neutral 32" xfId="13886"/>
    <cellStyle name="Neutral 320" xfId="13887"/>
    <cellStyle name="Neutral 321" xfId="13888"/>
    <cellStyle name="Neutral 322" xfId="13889"/>
    <cellStyle name="Neutral 323" xfId="13890"/>
    <cellStyle name="Neutral 324" xfId="13891"/>
    <cellStyle name="Neutral 325" xfId="13892"/>
    <cellStyle name="Neutral 326" xfId="13893"/>
    <cellStyle name="Neutral 327" xfId="13894"/>
    <cellStyle name="Neutral 328" xfId="13895"/>
    <cellStyle name="Neutral 329" xfId="13896"/>
    <cellStyle name="Neutral 33" xfId="13897"/>
    <cellStyle name="Neutral 330" xfId="13898"/>
    <cellStyle name="Neutral 331" xfId="13899"/>
    <cellStyle name="Neutral 332" xfId="13900"/>
    <cellStyle name="Neutral 333" xfId="13901"/>
    <cellStyle name="Neutral 334" xfId="13902"/>
    <cellStyle name="Neutral 335" xfId="13903"/>
    <cellStyle name="Neutral 336" xfId="13904"/>
    <cellStyle name="Neutral 337" xfId="13905"/>
    <cellStyle name="Neutral 338" xfId="13906"/>
    <cellStyle name="Neutral 339" xfId="13907"/>
    <cellStyle name="Neutral 34" xfId="13908"/>
    <cellStyle name="Neutral 340" xfId="13909"/>
    <cellStyle name="Neutral 341" xfId="13910"/>
    <cellStyle name="Neutral 342" xfId="13911"/>
    <cellStyle name="Neutral 343" xfId="13912"/>
    <cellStyle name="Neutral 344" xfId="13913"/>
    <cellStyle name="Neutral 345" xfId="13914"/>
    <cellStyle name="Neutral 346" xfId="13915"/>
    <cellStyle name="Neutral 347" xfId="13916"/>
    <cellStyle name="Neutral 348" xfId="13917"/>
    <cellStyle name="Neutral 349" xfId="13918"/>
    <cellStyle name="Neutral 35" xfId="13919"/>
    <cellStyle name="Neutral 350" xfId="13920"/>
    <cellStyle name="Neutral 351" xfId="13921"/>
    <cellStyle name="Neutral 352" xfId="13922"/>
    <cellStyle name="Neutral 353" xfId="13923"/>
    <cellStyle name="Neutral 354" xfId="13924"/>
    <cellStyle name="Neutral 355" xfId="13925"/>
    <cellStyle name="Neutral 356" xfId="13926"/>
    <cellStyle name="Neutral 357" xfId="13927"/>
    <cellStyle name="Neutral 358" xfId="13928"/>
    <cellStyle name="Neutral 359" xfId="13929"/>
    <cellStyle name="Neutral 36" xfId="13930"/>
    <cellStyle name="Neutral 360" xfId="13931"/>
    <cellStyle name="Neutral 361" xfId="13932"/>
    <cellStyle name="Neutral 362" xfId="13933"/>
    <cellStyle name="Neutral 363" xfId="13934"/>
    <cellStyle name="Neutral 364" xfId="13935"/>
    <cellStyle name="Neutral 365" xfId="13936"/>
    <cellStyle name="Neutral 366" xfId="13937"/>
    <cellStyle name="Neutral 367" xfId="13938"/>
    <cellStyle name="Neutral 368" xfId="13939"/>
    <cellStyle name="Neutral 369" xfId="13940"/>
    <cellStyle name="Neutral 37" xfId="13941"/>
    <cellStyle name="Neutral 370" xfId="13942"/>
    <cellStyle name="Neutral 371" xfId="13943"/>
    <cellStyle name="Neutral 372" xfId="13944"/>
    <cellStyle name="Neutral 373" xfId="13945"/>
    <cellStyle name="Neutral 374" xfId="13946"/>
    <cellStyle name="Neutral 375" xfId="13947"/>
    <cellStyle name="Neutral 376" xfId="13948"/>
    <cellStyle name="Neutral 377" xfId="13949"/>
    <cellStyle name="Neutral 378" xfId="13950"/>
    <cellStyle name="Neutral 379" xfId="13951"/>
    <cellStyle name="Neutral 38" xfId="13952"/>
    <cellStyle name="Neutral 380" xfId="13953"/>
    <cellStyle name="Neutral 381" xfId="13954"/>
    <cellStyle name="Neutral 382" xfId="13955"/>
    <cellStyle name="Neutral 383" xfId="13956"/>
    <cellStyle name="Neutral 384" xfId="13957"/>
    <cellStyle name="Neutral 385" xfId="13958"/>
    <cellStyle name="Neutral 386" xfId="13959"/>
    <cellStyle name="Neutral 387" xfId="13960"/>
    <cellStyle name="Neutral 388" xfId="13961"/>
    <cellStyle name="Neutral 389" xfId="13962"/>
    <cellStyle name="Neutral 39" xfId="13963"/>
    <cellStyle name="Neutral 390" xfId="13964"/>
    <cellStyle name="Neutral 391" xfId="13965"/>
    <cellStyle name="Neutral 392" xfId="13966"/>
    <cellStyle name="Neutral 393" xfId="13967"/>
    <cellStyle name="Neutral 394" xfId="13968"/>
    <cellStyle name="Neutral 395" xfId="13969"/>
    <cellStyle name="Neutral 396" xfId="13970"/>
    <cellStyle name="Neutral 397" xfId="13971"/>
    <cellStyle name="Neutral 398" xfId="13972"/>
    <cellStyle name="Neutral 399" xfId="13973"/>
    <cellStyle name="Neutral 4" xfId="465"/>
    <cellStyle name="Neutral 40" xfId="13974"/>
    <cellStyle name="Neutral 400" xfId="13975"/>
    <cellStyle name="Neutral 401" xfId="13976"/>
    <cellStyle name="Neutral 402" xfId="13977"/>
    <cellStyle name="Neutral 403" xfId="13978"/>
    <cellStyle name="Neutral 404" xfId="13979"/>
    <cellStyle name="Neutral 405" xfId="13980"/>
    <cellStyle name="Neutral 406" xfId="13981"/>
    <cellStyle name="Neutral 407" xfId="13982"/>
    <cellStyle name="Neutral 408" xfId="13983"/>
    <cellStyle name="Neutral 409" xfId="13984"/>
    <cellStyle name="Neutral 41" xfId="13985"/>
    <cellStyle name="Neutral 410" xfId="13986"/>
    <cellStyle name="Neutral 411" xfId="13987"/>
    <cellStyle name="Neutral 412" xfId="13988"/>
    <cellStyle name="Neutral 413" xfId="13989"/>
    <cellStyle name="Neutral 414" xfId="13990"/>
    <cellStyle name="Neutral 415" xfId="13991"/>
    <cellStyle name="Neutral 416" xfId="13992"/>
    <cellStyle name="Neutral 417" xfId="13993"/>
    <cellStyle name="Neutral 418" xfId="13994"/>
    <cellStyle name="Neutral 419" xfId="13995"/>
    <cellStyle name="Neutral 42" xfId="13996"/>
    <cellStyle name="Neutral 420" xfId="13997"/>
    <cellStyle name="Neutral 421" xfId="13998"/>
    <cellStyle name="Neutral 422" xfId="13999"/>
    <cellStyle name="Neutral 423" xfId="14000"/>
    <cellStyle name="Neutral 424" xfId="14001"/>
    <cellStyle name="Neutral 425" xfId="14002"/>
    <cellStyle name="Neutral 426" xfId="14003"/>
    <cellStyle name="Neutral 427" xfId="14004"/>
    <cellStyle name="Neutral 428" xfId="14005"/>
    <cellStyle name="Neutral 429" xfId="14006"/>
    <cellStyle name="Neutral 43" xfId="14007"/>
    <cellStyle name="Neutral 430" xfId="14008"/>
    <cellStyle name="Neutral 431" xfId="14009"/>
    <cellStyle name="Neutral 432" xfId="14010"/>
    <cellStyle name="Neutral 433" xfId="14011"/>
    <cellStyle name="Neutral 434" xfId="14012"/>
    <cellStyle name="Neutral 435" xfId="14013"/>
    <cellStyle name="Neutral 436" xfId="14014"/>
    <cellStyle name="Neutral 437" xfId="14015"/>
    <cellStyle name="Neutral 438" xfId="14016"/>
    <cellStyle name="Neutral 439" xfId="14017"/>
    <cellStyle name="Neutral 44" xfId="14018"/>
    <cellStyle name="Neutral 440" xfId="14019"/>
    <cellStyle name="Neutral 441" xfId="14020"/>
    <cellStyle name="Neutral 442" xfId="14021"/>
    <cellStyle name="Neutral 443" xfId="14022"/>
    <cellStyle name="Neutral 444" xfId="14023"/>
    <cellStyle name="Neutral 445" xfId="14024"/>
    <cellStyle name="Neutral 446" xfId="14025"/>
    <cellStyle name="Neutral 447" xfId="14026"/>
    <cellStyle name="Neutral 448" xfId="14027"/>
    <cellStyle name="Neutral 449" xfId="14028"/>
    <cellStyle name="Neutral 45" xfId="14029"/>
    <cellStyle name="Neutral 450" xfId="14030"/>
    <cellStyle name="Neutral 451" xfId="14031"/>
    <cellStyle name="Neutral 452" xfId="14032"/>
    <cellStyle name="Neutral 453" xfId="14033"/>
    <cellStyle name="Neutral 454" xfId="14034"/>
    <cellStyle name="Neutral 455" xfId="14035"/>
    <cellStyle name="Neutral 456" xfId="14036"/>
    <cellStyle name="Neutral 457" xfId="14037"/>
    <cellStyle name="Neutral 458" xfId="14038"/>
    <cellStyle name="Neutral 459" xfId="14039"/>
    <cellStyle name="Neutral 46" xfId="14040"/>
    <cellStyle name="Neutral 460" xfId="14041"/>
    <cellStyle name="Neutral 461" xfId="14042"/>
    <cellStyle name="Neutral 462" xfId="14043"/>
    <cellStyle name="Neutral 463" xfId="14044"/>
    <cellStyle name="Neutral 464" xfId="14045"/>
    <cellStyle name="Neutral 465" xfId="14046"/>
    <cellStyle name="Neutral 466" xfId="14047"/>
    <cellStyle name="Neutral 467" xfId="14048"/>
    <cellStyle name="Neutral 468" xfId="14049"/>
    <cellStyle name="Neutral 469" xfId="14050"/>
    <cellStyle name="Neutral 47" xfId="14051"/>
    <cellStyle name="Neutral 470" xfId="14052"/>
    <cellStyle name="Neutral 471" xfId="14053"/>
    <cellStyle name="Neutral 472" xfId="14054"/>
    <cellStyle name="Neutral 473" xfId="14055"/>
    <cellStyle name="Neutral 474" xfId="14056"/>
    <cellStyle name="Neutral 475" xfId="14057"/>
    <cellStyle name="Neutral 476" xfId="14058"/>
    <cellStyle name="Neutral 477" xfId="14059"/>
    <cellStyle name="Neutral 478" xfId="14060"/>
    <cellStyle name="Neutral 479" xfId="14061"/>
    <cellStyle name="Neutral 48" xfId="14062"/>
    <cellStyle name="Neutral 480" xfId="14063"/>
    <cellStyle name="Neutral 481" xfId="14064"/>
    <cellStyle name="Neutral 482" xfId="14065"/>
    <cellStyle name="Neutral 483" xfId="14066"/>
    <cellStyle name="Neutral 484" xfId="14067"/>
    <cellStyle name="Neutral 485" xfId="14068"/>
    <cellStyle name="Neutral 486" xfId="14069"/>
    <cellStyle name="Neutral 487" xfId="14070"/>
    <cellStyle name="Neutral 488" xfId="14071"/>
    <cellStyle name="Neutral 489" xfId="14072"/>
    <cellStyle name="Neutral 49" xfId="14073"/>
    <cellStyle name="Neutral 490" xfId="14074"/>
    <cellStyle name="Neutral 491" xfId="14075"/>
    <cellStyle name="Neutral 492" xfId="14076"/>
    <cellStyle name="Neutral 493" xfId="14077"/>
    <cellStyle name="Neutral 494" xfId="14078"/>
    <cellStyle name="Neutral 495" xfId="14079"/>
    <cellStyle name="Neutral 496" xfId="14080"/>
    <cellStyle name="Neutral 497" xfId="14081"/>
    <cellStyle name="Neutral 498" xfId="14082"/>
    <cellStyle name="Neutral 499" xfId="14083"/>
    <cellStyle name="Neutral 5" xfId="466"/>
    <cellStyle name="Neutral 50" xfId="14084"/>
    <cellStyle name="Neutral 500" xfId="14085"/>
    <cellStyle name="Neutral 501" xfId="14086"/>
    <cellStyle name="Neutral 502" xfId="14087"/>
    <cellStyle name="Neutral 503" xfId="14088"/>
    <cellStyle name="Neutral 504" xfId="14089"/>
    <cellStyle name="Neutral 505" xfId="14090"/>
    <cellStyle name="Neutral 506" xfId="14091"/>
    <cellStyle name="Neutral 507" xfId="14092"/>
    <cellStyle name="Neutral 508" xfId="14093"/>
    <cellStyle name="Neutral 509" xfId="14094"/>
    <cellStyle name="Neutral 51" xfId="14095"/>
    <cellStyle name="Neutral 510" xfId="14096"/>
    <cellStyle name="Neutral 511" xfId="14097"/>
    <cellStyle name="Neutral 512" xfId="14098"/>
    <cellStyle name="Neutral 513" xfId="14099"/>
    <cellStyle name="Neutral 514" xfId="14100"/>
    <cellStyle name="Neutral 515" xfId="14101"/>
    <cellStyle name="Neutral 516" xfId="14102"/>
    <cellStyle name="Neutral 517" xfId="14103"/>
    <cellStyle name="Neutral 518" xfId="14104"/>
    <cellStyle name="Neutral 519" xfId="14105"/>
    <cellStyle name="Neutral 52" xfId="14106"/>
    <cellStyle name="Neutral 520" xfId="14107"/>
    <cellStyle name="Neutral 521" xfId="14108"/>
    <cellStyle name="Neutral 522" xfId="14109"/>
    <cellStyle name="Neutral 523" xfId="14110"/>
    <cellStyle name="Neutral 524" xfId="14111"/>
    <cellStyle name="Neutral 525" xfId="14112"/>
    <cellStyle name="Neutral 526" xfId="14113"/>
    <cellStyle name="Neutral 527" xfId="14114"/>
    <cellStyle name="Neutral 528" xfId="14115"/>
    <cellStyle name="Neutral 529" xfId="14116"/>
    <cellStyle name="Neutral 53" xfId="14117"/>
    <cellStyle name="Neutral 530" xfId="14118"/>
    <cellStyle name="Neutral 531" xfId="14119"/>
    <cellStyle name="Neutral 532" xfId="14120"/>
    <cellStyle name="Neutral 533" xfId="14121"/>
    <cellStyle name="Neutral 534" xfId="14122"/>
    <cellStyle name="Neutral 535" xfId="14123"/>
    <cellStyle name="Neutral 536" xfId="14124"/>
    <cellStyle name="Neutral 537" xfId="14125"/>
    <cellStyle name="Neutral 538" xfId="14126"/>
    <cellStyle name="Neutral 539" xfId="14127"/>
    <cellStyle name="Neutral 54" xfId="14128"/>
    <cellStyle name="Neutral 540" xfId="14129"/>
    <cellStyle name="Neutral 541" xfId="14130"/>
    <cellStyle name="Neutral 542" xfId="14131"/>
    <cellStyle name="Neutral 543" xfId="14132"/>
    <cellStyle name="Neutral 544" xfId="14133"/>
    <cellStyle name="Neutral 545" xfId="14134"/>
    <cellStyle name="Neutral 546" xfId="14135"/>
    <cellStyle name="Neutral 547" xfId="14136"/>
    <cellStyle name="Neutral 548" xfId="14137"/>
    <cellStyle name="Neutral 549" xfId="14138"/>
    <cellStyle name="Neutral 55" xfId="14139"/>
    <cellStyle name="Neutral 550" xfId="14140"/>
    <cellStyle name="Neutral 551" xfId="14141"/>
    <cellStyle name="Neutral 552" xfId="14142"/>
    <cellStyle name="Neutral 553" xfId="14143"/>
    <cellStyle name="Neutral 554" xfId="14144"/>
    <cellStyle name="Neutral 555" xfId="14145"/>
    <cellStyle name="Neutral 556" xfId="14146"/>
    <cellStyle name="Neutral 557" xfId="14147"/>
    <cellStyle name="Neutral 558" xfId="14148"/>
    <cellStyle name="Neutral 559" xfId="14149"/>
    <cellStyle name="Neutral 56" xfId="14150"/>
    <cellStyle name="Neutral 560" xfId="14151"/>
    <cellStyle name="Neutral 561" xfId="14152"/>
    <cellStyle name="Neutral 562" xfId="14153"/>
    <cellStyle name="Neutral 563" xfId="14154"/>
    <cellStyle name="Neutral 564" xfId="14155"/>
    <cellStyle name="Neutral 565" xfId="14156"/>
    <cellStyle name="Neutral 566" xfId="14157"/>
    <cellStyle name="Neutral 567" xfId="14158"/>
    <cellStyle name="Neutral 568" xfId="14159"/>
    <cellStyle name="Neutral 569" xfId="14160"/>
    <cellStyle name="Neutral 57" xfId="14161"/>
    <cellStyle name="Neutral 570" xfId="14162"/>
    <cellStyle name="Neutral 571" xfId="14163"/>
    <cellStyle name="Neutral 572" xfId="14164"/>
    <cellStyle name="Neutral 573" xfId="14165"/>
    <cellStyle name="Neutral 574" xfId="14166"/>
    <cellStyle name="Neutral 575" xfId="14167"/>
    <cellStyle name="Neutral 576" xfId="14168"/>
    <cellStyle name="Neutral 577" xfId="14169"/>
    <cellStyle name="Neutral 578" xfId="14170"/>
    <cellStyle name="Neutral 579" xfId="14171"/>
    <cellStyle name="Neutral 58" xfId="14172"/>
    <cellStyle name="Neutral 580" xfId="14173"/>
    <cellStyle name="Neutral 581" xfId="14174"/>
    <cellStyle name="Neutral 582" xfId="14175"/>
    <cellStyle name="Neutral 583" xfId="14176"/>
    <cellStyle name="Neutral 584" xfId="14177"/>
    <cellStyle name="Neutral 585" xfId="14178"/>
    <cellStyle name="Neutral 586" xfId="14179"/>
    <cellStyle name="Neutral 587" xfId="14180"/>
    <cellStyle name="Neutral 588" xfId="14181"/>
    <cellStyle name="Neutral 589" xfId="14182"/>
    <cellStyle name="Neutral 59" xfId="14183"/>
    <cellStyle name="Neutral 590" xfId="14184"/>
    <cellStyle name="Neutral 591" xfId="14185"/>
    <cellStyle name="Neutral 592" xfId="14186"/>
    <cellStyle name="Neutral 593" xfId="14187"/>
    <cellStyle name="Neutral 594" xfId="14188"/>
    <cellStyle name="Neutral 595" xfId="14189"/>
    <cellStyle name="Neutral 596" xfId="14190"/>
    <cellStyle name="Neutral 597" xfId="14191"/>
    <cellStyle name="Neutral 598" xfId="14192"/>
    <cellStyle name="Neutral 599" xfId="14193"/>
    <cellStyle name="Neutral 6" xfId="467"/>
    <cellStyle name="Neutral 60" xfId="14194"/>
    <cellStyle name="Neutral 600" xfId="14195"/>
    <cellStyle name="Neutral 601" xfId="14196"/>
    <cellStyle name="Neutral 602" xfId="14197"/>
    <cellStyle name="Neutral 603" xfId="14198"/>
    <cellStyle name="Neutral 604" xfId="14199"/>
    <cellStyle name="Neutral 605" xfId="14200"/>
    <cellStyle name="Neutral 606" xfId="14201"/>
    <cellStyle name="Neutral 607" xfId="14202"/>
    <cellStyle name="Neutral 608" xfId="14203"/>
    <cellStyle name="Neutral 609" xfId="14204"/>
    <cellStyle name="Neutral 61" xfId="14205"/>
    <cellStyle name="Neutral 610" xfId="14206"/>
    <cellStyle name="Neutral 611" xfId="14207"/>
    <cellStyle name="Neutral 612" xfId="14208"/>
    <cellStyle name="Neutral 613" xfId="14209"/>
    <cellStyle name="Neutral 614" xfId="14210"/>
    <cellStyle name="Neutral 615" xfId="14211"/>
    <cellStyle name="Neutral 616" xfId="14212"/>
    <cellStyle name="Neutral 617" xfId="14213"/>
    <cellStyle name="Neutral 618" xfId="14214"/>
    <cellStyle name="Neutral 619" xfId="14215"/>
    <cellStyle name="Neutral 62" xfId="14216"/>
    <cellStyle name="Neutral 620" xfId="14217"/>
    <cellStyle name="Neutral 621" xfId="14218"/>
    <cellStyle name="Neutral 622" xfId="14219"/>
    <cellStyle name="Neutral 623" xfId="14220"/>
    <cellStyle name="Neutral 624" xfId="14221"/>
    <cellStyle name="Neutral 625" xfId="14222"/>
    <cellStyle name="Neutral 626" xfId="14223"/>
    <cellStyle name="Neutral 627" xfId="14224"/>
    <cellStyle name="Neutral 628" xfId="14225"/>
    <cellStyle name="Neutral 629" xfId="14226"/>
    <cellStyle name="Neutral 63" xfId="14227"/>
    <cellStyle name="Neutral 630" xfId="14228"/>
    <cellStyle name="Neutral 631" xfId="14229"/>
    <cellStyle name="Neutral 632" xfId="14230"/>
    <cellStyle name="Neutral 633" xfId="14231"/>
    <cellStyle name="Neutral 634" xfId="14232"/>
    <cellStyle name="Neutral 635" xfId="14233"/>
    <cellStyle name="Neutral 636" xfId="14234"/>
    <cellStyle name="Neutral 637" xfId="14235"/>
    <cellStyle name="Neutral 638" xfId="14236"/>
    <cellStyle name="Neutral 639" xfId="14237"/>
    <cellStyle name="Neutral 64" xfId="14238"/>
    <cellStyle name="Neutral 640" xfId="14239"/>
    <cellStyle name="Neutral 641" xfId="14240"/>
    <cellStyle name="Neutral 642" xfId="14241"/>
    <cellStyle name="Neutral 643" xfId="14242"/>
    <cellStyle name="Neutral 644" xfId="14243"/>
    <cellStyle name="Neutral 645" xfId="14244"/>
    <cellStyle name="Neutral 646" xfId="14245"/>
    <cellStyle name="Neutral 647" xfId="14246"/>
    <cellStyle name="Neutral 648" xfId="14247"/>
    <cellStyle name="Neutral 649" xfId="14248"/>
    <cellStyle name="Neutral 65" xfId="14249"/>
    <cellStyle name="Neutral 650" xfId="14250"/>
    <cellStyle name="Neutral 651" xfId="14251"/>
    <cellStyle name="Neutral 652" xfId="14252"/>
    <cellStyle name="Neutral 653" xfId="14253"/>
    <cellStyle name="Neutral 654" xfId="14254"/>
    <cellStyle name="Neutral 655" xfId="14255"/>
    <cellStyle name="Neutral 656" xfId="14256"/>
    <cellStyle name="Neutral 657" xfId="14257"/>
    <cellStyle name="Neutral 658" xfId="14258"/>
    <cellStyle name="Neutral 659" xfId="14259"/>
    <cellStyle name="Neutral 66" xfId="14260"/>
    <cellStyle name="Neutral 660" xfId="14261"/>
    <cellStyle name="Neutral 661" xfId="14262"/>
    <cellStyle name="Neutral 662" xfId="14263"/>
    <cellStyle name="Neutral 663" xfId="14264"/>
    <cellStyle name="Neutral 664" xfId="14265"/>
    <cellStyle name="Neutral 665" xfId="14266"/>
    <cellStyle name="Neutral 666" xfId="14267"/>
    <cellStyle name="Neutral 667" xfId="14268"/>
    <cellStyle name="Neutral 668" xfId="14269"/>
    <cellStyle name="Neutral 669" xfId="14270"/>
    <cellStyle name="Neutral 67" xfId="14271"/>
    <cellStyle name="Neutral 670" xfId="14272"/>
    <cellStyle name="Neutral 671" xfId="14273"/>
    <cellStyle name="Neutral 672" xfId="14274"/>
    <cellStyle name="Neutral 673" xfId="14275"/>
    <cellStyle name="Neutral 674" xfId="14276"/>
    <cellStyle name="Neutral 675" xfId="14277"/>
    <cellStyle name="Neutral 676" xfId="14278"/>
    <cellStyle name="Neutral 677" xfId="14279"/>
    <cellStyle name="Neutral 678" xfId="14280"/>
    <cellStyle name="Neutral 679" xfId="14281"/>
    <cellStyle name="Neutral 68" xfId="14282"/>
    <cellStyle name="Neutral 680" xfId="14283"/>
    <cellStyle name="Neutral 681" xfId="14284"/>
    <cellStyle name="Neutral 682" xfId="14285"/>
    <cellStyle name="Neutral 683" xfId="14286"/>
    <cellStyle name="Neutral 684" xfId="14287"/>
    <cellStyle name="Neutral 685" xfId="14288"/>
    <cellStyle name="Neutral 686" xfId="14289"/>
    <cellStyle name="Neutral 687" xfId="14290"/>
    <cellStyle name="Neutral 688" xfId="14291"/>
    <cellStyle name="Neutral 689" xfId="14292"/>
    <cellStyle name="Neutral 69" xfId="14293"/>
    <cellStyle name="Neutral 690" xfId="14294"/>
    <cellStyle name="Neutral 691" xfId="14295"/>
    <cellStyle name="Neutral 692" xfId="14296"/>
    <cellStyle name="Neutral 693" xfId="14297"/>
    <cellStyle name="Neutral 694" xfId="14298"/>
    <cellStyle name="Neutral 695" xfId="14299"/>
    <cellStyle name="Neutral 696" xfId="14300"/>
    <cellStyle name="Neutral 697" xfId="14301"/>
    <cellStyle name="Neutral 698" xfId="14302"/>
    <cellStyle name="Neutral 699" xfId="14303"/>
    <cellStyle name="Neutral 7" xfId="14304"/>
    <cellStyle name="Neutral 70" xfId="14305"/>
    <cellStyle name="Neutral 700" xfId="14306"/>
    <cellStyle name="Neutral 701" xfId="14307"/>
    <cellStyle name="Neutral 702" xfId="14308"/>
    <cellStyle name="Neutral 703" xfId="14309"/>
    <cellStyle name="Neutral 704" xfId="14310"/>
    <cellStyle name="Neutral 705" xfId="14311"/>
    <cellStyle name="Neutral 706" xfId="14312"/>
    <cellStyle name="Neutral 707" xfId="14313"/>
    <cellStyle name="Neutral 708" xfId="14314"/>
    <cellStyle name="Neutral 709" xfId="14315"/>
    <cellStyle name="Neutral 71" xfId="14316"/>
    <cellStyle name="Neutral 710" xfId="14317"/>
    <cellStyle name="Neutral 711" xfId="14318"/>
    <cellStyle name="Neutral 712" xfId="14319"/>
    <cellStyle name="Neutral 713" xfId="14320"/>
    <cellStyle name="Neutral 714" xfId="14321"/>
    <cellStyle name="Neutral 715" xfId="14322"/>
    <cellStyle name="Neutral 716" xfId="14323"/>
    <cellStyle name="Neutral 717" xfId="14324"/>
    <cellStyle name="Neutral 718" xfId="14325"/>
    <cellStyle name="Neutral 719" xfId="14326"/>
    <cellStyle name="Neutral 72" xfId="14327"/>
    <cellStyle name="Neutral 720" xfId="14328"/>
    <cellStyle name="Neutral 721" xfId="14329"/>
    <cellStyle name="Neutral 722" xfId="14330"/>
    <cellStyle name="Neutral 723" xfId="14331"/>
    <cellStyle name="Neutral 724" xfId="14332"/>
    <cellStyle name="Neutral 725" xfId="14333"/>
    <cellStyle name="Neutral 726" xfId="14334"/>
    <cellStyle name="Neutral 727" xfId="14335"/>
    <cellStyle name="Neutral 728" xfId="14336"/>
    <cellStyle name="Neutral 729" xfId="14337"/>
    <cellStyle name="Neutral 73" xfId="14338"/>
    <cellStyle name="Neutral 730" xfId="14339"/>
    <cellStyle name="Neutral 731" xfId="14340"/>
    <cellStyle name="Neutral 732" xfId="14341"/>
    <cellStyle name="Neutral 733" xfId="14342"/>
    <cellStyle name="Neutral 734" xfId="14343"/>
    <cellStyle name="Neutral 735" xfId="14344"/>
    <cellStyle name="Neutral 736" xfId="14345"/>
    <cellStyle name="Neutral 737" xfId="14346"/>
    <cellStyle name="Neutral 738" xfId="14347"/>
    <cellStyle name="Neutral 739" xfId="14348"/>
    <cellStyle name="Neutral 74" xfId="14349"/>
    <cellStyle name="Neutral 740" xfId="14350"/>
    <cellStyle name="Neutral 741" xfId="14351"/>
    <cellStyle name="Neutral 742" xfId="14352"/>
    <cellStyle name="Neutral 743" xfId="14353"/>
    <cellStyle name="Neutral 744" xfId="14354"/>
    <cellStyle name="Neutral 745" xfId="14355"/>
    <cellStyle name="Neutral 746" xfId="14356"/>
    <cellStyle name="Neutral 747" xfId="14357"/>
    <cellStyle name="Neutral 748" xfId="14358"/>
    <cellStyle name="Neutral 749" xfId="14359"/>
    <cellStyle name="Neutral 75" xfId="14360"/>
    <cellStyle name="Neutral 750" xfId="14361"/>
    <cellStyle name="Neutral 751" xfId="14362"/>
    <cellStyle name="Neutral 752" xfId="14363"/>
    <cellStyle name="Neutral 753" xfId="14364"/>
    <cellStyle name="Neutral 754" xfId="14365"/>
    <cellStyle name="Neutral 755" xfId="14366"/>
    <cellStyle name="Neutral 756" xfId="14367"/>
    <cellStyle name="Neutral 757" xfId="14368"/>
    <cellStyle name="Neutral 758" xfId="14369"/>
    <cellStyle name="Neutral 759" xfId="14370"/>
    <cellStyle name="Neutral 76" xfId="14371"/>
    <cellStyle name="Neutral 760" xfId="14372"/>
    <cellStyle name="Neutral 761" xfId="14373"/>
    <cellStyle name="Neutral 762" xfId="14374"/>
    <cellStyle name="Neutral 763" xfId="14375"/>
    <cellStyle name="Neutral 764" xfId="14376"/>
    <cellStyle name="Neutral 765" xfId="14377"/>
    <cellStyle name="Neutral 766" xfId="14378"/>
    <cellStyle name="Neutral 767" xfId="14379"/>
    <cellStyle name="Neutral 768" xfId="14380"/>
    <cellStyle name="Neutral 769" xfId="14381"/>
    <cellStyle name="Neutral 77" xfId="14382"/>
    <cellStyle name="Neutral 770" xfId="14383"/>
    <cellStyle name="Neutral 771" xfId="14384"/>
    <cellStyle name="Neutral 772" xfId="14385"/>
    <cellStyle name="Neutral 773" xfId="14386"/>
    <cellStyle name="Neutral 774" xfId="14387"/>
    <cellStyle name="Neutral 775" xfId="14388"/>
    <cellStyle name="Neutral 776" xfId="14389"/>
    <cellStyle name="Neutral 777" xfId="14390"/>
    <cellStyle name="Neutral 778" xfId="14391"/>
    <cellStyle name="Neutral 779" xfId="14392"/>
    <cellStyle name="Neutral 78" xfId="14393"/>
    <cellStyle name="Neutral 780" xfId="14394"/>
    <cellStyle name="Neutral 781" xfId="14395"/>
    <cellStyle name="Neutral 782" xfId="14396"/>
    <cellStyle name="Neutral 783" xfId="14397"/>
    <cellStyle name="Neutral 784" xfId="14398"/>
    <cellStyle name="Neutral 785" xfId="14399"/>
    <cellStyle name="Neutral 786" xfId="14400"/>
    <cellStyle name="Neutral 787" xfId="14401"/>
    <cellStyle name="Neutral 788" xfId="14402"/>
    <cellStyle name="Neutral 789" xfId="14403"/>
    <cellStyle name="Neutral 79" xfId="14404"/>
    <cellStyle name="Neutral 790" xfId="14405"/>
    <cellStyle name="Neutral 791" xfId="14406"/>
    <cellStyle name="Neutral 792" xfId="14407"/>
    <cellStyle name="Neutral 793" xfId="14408"/>
    <cellStyle name="Neutral 794" xfId="14409"/>
    <cellStyle name="Neutral 795" xfId="14410"/>
    <cellStyle name="Neutral 796" xfId="14411"/>
    <cellStyle name="Neutral 797" xfId="14412"/>
    <cellStyle name="Neutral 798" xfId="14413"/>
    <cellStyle name="Neutral 799" xfId="14414"/>
    <cellStyle name="Neutral 8" xfId="14415"/>
    <cellStyle name="Neutral 80" xfId="14416"/>
    <cellStyle name="Neutral 800" xfId="14417"/>
    <cellStyle name="Neutral 801" xfId="14418"/>
    <cellStyle name="Neutral 802" xfId="14419"/>
    <cellStyle name="Neutral 803" xfId="14420"/>
    <cellStyle name="Neutral 804" xfId="14421"/>
    <cellStyle name="Neutral 805" xfId="14422"/>
    <cellStyle name="Neutral 806" xfId="14423"/>
    <cellStyle name="Neutral 807" xfId="14424"/>
    <cellStyle name="Neutral 808" xfId="14425"/>
    <cellStyle name="Neutral 809" xfId="14426"/>
    <cellStyle name="Neutral 81" xfId="14427"/>
    <cellStyle name="Neutral 810" xfId="14428"/>
    <cellStyle name="Neutral 811" xfId="14429"/>
    <cellStyle name="Neutral 812" xfId="14430"/>
    <cellStyle name="Neutral 813" xfId="14431"/>
    <cellStyle name="Neutral 814" xfId="14432"/>
    <cellStyle name="Neutral 815" xfId="14433"/>
    <cellStyle name="Neutral 816" xfId="14434"/>
    <cellStyle name="Neutral 817" xfId="14435"/>
    <cellStyle name="Neutral 818" xfId="14436"/>
    <cellStyle name="Neutral 819" xfId="14437"/>
    <cellStyle name="Neutral 82" xfId="14438"/>
    <cellStyle name="Neutral 820" xfId="14439"/>
    <cellStyle name="Neutral 821" xfId="14440"/>
    <cellStyle name="Neutral 822" xfId="14441"/>
    <cellStyle name="Neutral 823" xfId="14442"/>
    <cellStyle name="Neutral 824" xfId="14443"/>
    <cellStyle name="Neutral 825" xfId="14444"/>
    <cellStyle name="Neutral 826" xfId="14445"/>
    <cellStyle name="Neutral 827" xfId="14446"/>
    <cellStyle name="Neutral 828" xfId="14447"/>
    <cellStyle name="Neutral 829" xfId="14448"/>
    <cellStyle name="Neutral 83" xfId="14449"/>
    <cellStyle name="Neutral 830" xfId="14450"/>
    <cellStyle name="Neutral 831" xfId="14451"/>
    <cellStyle name="Neutral 832" xfId="14452"/>
    <cellStyle name="Neutral 833" xfId="14453"/>
    <cellStyle name="Neutral 834" xfId="14454"/>
    <cellStyle name="Neutral 835" xfId="14455"/>
    <cellStyle name="Neutral 836" xfId="14456"/>
    <cellStyle name="Neutral 837" xfId="14457"/>
    <cellStyle name="Neutral 838" xfId="14458"/>
    <cellStyle name="Neutral 839" xfId="14459"/>
    <cellStyle name="Neutral 84" xfId="14460"/>
    <cellStyle name="Neutral 840" xfId="14461"/>
    <cellStyle name="Neutral 841" xfId="14462"/>
    <cellStyle name="Neutral 842" xfId="14463"/>
    <cellStyle name="Neutral 843" xfId="14464"/>
    <cellStyle name="Neutral 844" xfId="14465"/>
    <cellStyle name="Neutral 845" xfId="14466"/>
    <cellStyle name="Neutral 846" xfId="14467"/>
    <cellStyle name="Neutral 847" xfId="14468"/>
    <cellStyle name="Neutral 848" xfId="14469"/>
    <cellStyle name="Neutral 849" xfId="14470"/>
    <cellStyle name="Neutral 85" xfId="14471"/>
    <cellStyle name="Neutral 850" xfId="14472"/>
    <cellStyle name="Neutral 851" xfId="14473"/>
    <cellStyle name="Neutral 852" xfId="14474"/>
    <cellStyle name="Neutral 853" xfId="14475"/>
    <cellStyle name="Neutral 854" xfId="14476"/>
    <cellStyle name="Neutral 855" xfId="14477"/>
    <cellStyle name="Neutral 856" xfId="14478"/>
    <cellStyle name="Neutral 857" xfId="14479"/>
    <cellStyle name="Neutral 858" xfId="14480"/>
    <cellStyle name="Neutral 859" xfId="14481"/>
    <cellStyle name="Neutral 86" xfId="14482"/>
    <cellStyle name="Neutral 860" xfId="14483"/>
    <cellStyle name="Neutral 861" xfId="14484"/>
    <cellStyle name="Neutral 862" xfId="14485"/>
    <cellStyle name="Neutral 863" xfId="14486"/>
    <cellStyle name="Neutral 864" xfId="14487"/>
    <cellStyle name="Neutral 865" xfId="14488"/>
    <cellStyle name="Neutral 866" xfId="14489"/>
    <cellStyle name="Neutral 867" xfId="14490"/>
    <cellStyle name="Neutral 868" xfId="14491"/>
    <cellStyle name="Neutral 869" xfId="14492"/>
    <cellStyle name="Neutral 87" xfId="14493"/>
    <cellStyle name="Neutral 870" xfId="14494"/>
    <cellStyle name="Neutral 871" xfId="14495"/>
    <cellStyle name="Neutral 872" xfId="14496"/>
    <cellStyle name="Neutral 873" xfId="14497"/>
    <cellStyle name="Neutral 874" xfId="14498"/>
    <cellStyle name="Neutral 875" xfId="14499"/>
    <cellStyle name="Neutral 876" xfId="14500"/>
    <cellStyle name="Neutral 877" xfId="14501"/>
    <cellStyle name="Neutral 878" xfId="14502"/>
    <cellStyle name="Neutral 879" xfId="14503"/>
    <cellStyle name="Neutral 88" xfId="14504"/>
    <cellStyle name="Neutral 880" xfId="14505"/>
    <cellStyle name="Neutral 881" xfId="14506"/>
    <cellStyle name="Neutral 882" xfId="14507"/>
    <cellStyle name="Neutral 883" xfId="14508"/>
    <cellStyle name="Neutral 884" xfId="14509"/>
    <cellStyle name="Neutral 885" xfId="14510"/>
    <cellStyle name="Neutral 886" xfId="14511"/>
    <cellStyle name="Neutral 887" xfId="14512"/>
    <cellStyle name="Neutral 888" xfId="14513"/>
    <cellStyle name="Neutral 889" xfId="14514"/>
    <cellStyle name="Neutral 89" xfId="14515"/>
    <cellStyle name="Neutral 890" xfId="14516"/>
    <cellStyle name="Neutral 891" xfId="14517"/>
    <cellStyle name="Neutral 892" xfId="14518"/>
    <cellStyle name="Neutral 893" xfId="14519"/>
    <cellStyle name="Neutral 894" xfId="14520"/>
    <cellStyle name="Neutral 895" xfId="14521"/>
    <cellStyle name="Neutral 896" xfId="14522"/>
    <cellStyle name="Neutral 897" xfId="14523"/>
    <cellStyle name="Neutral 898" xfId="14524"/>
    <cellStyle name="Neutral 899" xfId="14525"/>
    <cellStyle name="Neutral 9" xfId="14526"/>
    <cellStyle name="Neutral 90" xfId="14527"/>
    <cellStyle name="Neutral 900" xfId="14528"/>
    <cellStyle name="Neutral 901" xfId="14529"/>
    <cellStyle name="Neutral 902" xfId="14530"/>
    <cellStyle name="Neutral 903" xfId="14531"/>
    <cellStyle name="Neutral 904" xfId="14532"/>
    <cellStyle name="Neutral 905" xfId="14533"/>
    <cellStyle name="Neutral 906" xfId="14534"/>
    <cellStyle name="Neutral 907" xfId="14535"/>
    <cellStyle name="Neutral 908" xfId="14536"/>
    <cellStyle name="Neutral 909" xfId="14537"/>
    <cellStyle name="Neutral 91" xfId="14538"/>
    <cellStyle name="Neutral 910" xfId="14539"/>
    <cellStyle name="Neutral 911" xfId="14540"/>
    <cellStyle name="Neutral 912" xfId="14541"/>
    <cellStyle name="Neutral 913" xfId="14542"/>
    <cellStyle name="Neutral 914" xfId="14543"/>
    <cellStyle name="Neutral 915" xfId="14544"/>
    <cellStyle name="Neutral 916" xfId="14545"/>
    <cellStyle name="Neutral 917" xfId="14546"/>
    <cellStyle name="Neutral 918" xfId="14547"/>
    <cellStyle name="Neutral 919" xfId="14548"/>
    <cellStyle name="Neutral 92" xfId="14549"/>
    <cellStyle name="Neutral 920" xfId="14550"/>
    <cellStyle name="Neutral 921" xfId="14551"/>
    <cellStyle name="Neutral 922" xfId="14552"/>
    <cellStyle name="Neutral 923" xfId="14553"/>
    <cellStyle name="Neutral 924" xfId="14554"/>
    <cellStyle name="Neutral 925" xfId="14555"/>
    <cellStyle name="Neutral 926" xfId="14556"/>
    <cellStyle name="Neutral 927" xfId="14557"/>
    <cellStyle name="Neutral 928" xfId="14558"/>
    <cellStyle name="Neutral 929" xfId="14559"/>
    <cellStyle name="Neutral 93" xfId="14560"/>
    <cellStyle name="Neutral 930" xfId="14561"/>
    <cellStyle name="Neutral 931" xfId="14562"/>
    <cellStyle name="Neutral 932" xfId="14563"/>
    <cellStyle name="Neutral 933" xfId="14564"/>
    <cellStyle name="Neutral 934" xfId="14565"/>
    <cellStyle name="Neutral 935" xfId="14566"/>
    <cellStyle name="Neutral 936" xfId="14567"/>
    <cellStyle name="Neutral 937" xfId="14568"/>
    <cellStyle name="Neutral 938" xfId="14569"/>
    <cellStyle name="Neutral 939" xfId="14570"/>
    <cellStyle name="Neutral 94" xfId="14571"/>
    <cellStyle name="Neutral 940" xfId="14572"/>
    <cellStyle name="Neutral 941" xfId="14573"/>
    <cellStyle name="Neutral 942" xfId="14574"/>
    <cellStyle name="Neutral 943" xfId="14575"/>
    <cellStyle name="Neutral 944" xfId="14576"/>
    <cellStyle name="Neutral 945" xfId="14577"/>
    <cellStyle name="Neutral 946" xfId="14578"/>
    <cellStyle name="Neutral 947" xfId="14579"/>
    <cellStyle name="Neutral 948" xfId="14580"/>
    <cellStyle name="Neutral 949" xfId="14581"/>
    <cellStyle name="Neutral 95" xfId="14582"/>
    <cellStyle name="Neutral 950" xfId="14583"/>
    <cellStyle name="Neutral 951" xfId="14584"/>
    <cellStyle name="Neutral 952" xfId="14585"/>
    <cellStyle name="Neutral 953" xfId="14586"/>
    <cellStyle name="Neutral 954" xfId="14587"/>
    <cellStyle name="Neutral 955" xfId="14588"/>
    <cellStyle name="Neutral 956" xfId="14589"/>
    <cellStyle name="Neutral 957" xfId="14590"/>
    <cellStyle name="Neutral 958" xfId="14591"/>
    <cellStyle name="Neutral 959" xfId="14592"/>
    <cellStyle name="Neutral 96" xfId="14593"/>
    <cellStyle name="Neutral 960" xfId="14594"/>
    <cellStyle name="Neutral 961" xfId="14595"/>
    <cellStyle name="Neutral 962" xfId="14596"/>
    <cellStyle name="Neutral 963" xfId="14597"/>
    <cellStyle name="Neutral 964" xfId="14598"/>
    <cellStyle name="Neutral 965" xfId="14599"/>
    <cellStyle name="Neutral 966" xfId="14600"/>
    <cellStyle name="Neutral 967" xfId="14601"/>
    <cellStyle name="Neutral 968" xfId="14602"/>
    <cellStyle name="Neutral 969" xfId="14603"/>
    <cellStyle name="Neutral 97" xfId="14604"/>
    <cellStyle name="Neutral 970" xfId="14605"/>
    <cellStyle name="Neutral 971" xfId="14606"/>
    <cellStyle name="Neutral 972" xfId="14607"/>
    <cellStyle name="Neutral 973" xfId="14608"/>
    <cellStyle name="Neutral 974" xfId="14609"/>
    <cellStyle name="Neutral 975" xfId="14610"/>
    <cellStyle name="Neutral 976" xfId="14611"/>
    <cellStyle name="Neutral 977" xfId="14612"/>
    <cellStyle name="Neutral 978" xfId="14613"/>
    <cellStyle name="Neutral 979" xfId="14614"/>
    <cellStyle name="Neutral 98" xfId="14615"/>
    <cellStyle name="Neutral 980" xfId="14616"/>
    <cellStyle name="Neutral 981" xfId="14617"/>
    <cellStyle name="Neutral 982" xfId="14618"/>
    <cellStyle name="Neutral 983" xfId="14619"/>
    <cellStyle name="Neutral 984" xfId="14620"/>
    <cellStyle name="Neutral 985" xfId="14621"/>
    <cellStyle name="Neutral 986" xfId="14622"/>
    <cellStyle name="Neutral 987" xfId="14623"/>
    <cellStyle name="Neutral 988" xfId="14624"/>
    <cellStyle name="Neutral 989" xfId="14625"/>
    <cellStyle name="Neutral 99" xfId="14626"/>
    <cellStyle name="Neutral 990" xfId="14627"/>
    <cellStyle name="Neutral 991" xfId="14628"/>
    <cellStyle name="Neutral 992" xfId="14629"/>
    <cellStyle name="Neutral 993" xfId="14630"/>
    <cellStyle name="Neutral 994" xfId="14631"/>
    <cellStyle name="Neutral 995" xfId="14632"/>
    <cellStyle name="Neutral 996" xfId="14633"/>
    <cellStyle name="Neutral 997" xfId="14634"/>
    <cellStyle name="Neutral 998" xfId="14635"/>
    <cellStyle name="Neutral 999" xfId="14636"/>
    <cellStyle name="Neutrale" xfId="468"/>
    <cellStyle name="Neutrale 2" xfId="469"/>
    <cellStyle name="Neutre" xfId="470"/>
    <cellStyle name="Neutre 2" xfId="471"/>
    <cellStyle name="Neutro" xfId="472"/>
    <cellStyle name="Nix" xfId="473"/>
    <cellStyle name="NoL" xfId="474"/>
    <cellStyle name="NoL 2" xfId="475"/>
    <cellStyle name="NoL 3" xfId="476"/>
    <cellStyle name="NoL_Reporting template C4_rev_SZP_20090320 (2)" xfId="477"/>
    <cellStyle name="Nombre" xfId="16964"/>
    <cellStyle name="Normaali 2" xfId="478"/>
    <cellStyle name="Normal 2" xfId="479"/>
    <cellStyle name="Normal 2 2" xfId="480"/>
    <cellStyle name="Normal 2 3" xfId="481"/>
    <cellStyle name="Normal 2 4" xfId="14637"/>
    <cellStyle name="Normal 2_draft SPV template" xfId="482"/>
    <cellStyle name="Normal 3" xfId="483"/>
    <cellStyle name="Normal 3 2" xfId="484"/>
    <cellStyle name="Normal 3 2 2" xfId="485"/>
    <cellStyle name="Normal 3 2 3" xfId="486"/>
    <cellStyle name="Normal 3 3" xfId="487"/>
    <cellStyle name="Normal 3 4" xfId="488"/>
    <cellStyle name="Normal 3_Kopia av Reinsurance - J  Templates.xls" xfId="489"/>
    <cellStyle name="Normal 4" xfId="490"/>
    <cellStyle name="Normal 5" xfId="491"/>
    <cellStyle name="Normal 5 2" xfId="492"/>
    <cellStyle name="Normal 5 2 2" xfId="493"/>
    <cellStyle name="Normal 5 2 3" xfId="494"/>
    <cellStyle name="Normal 5 3" xfId="495"/>
    <cellStyle name="Normal 5 4" xfId="496"/>
    <cellStyle name="Normal 5 4 2" xfId="497"/>
    <cellStyle name="Normal 5 5" xfId="498"/>
    <cellStyle name="Normal 5 5 2" xfId="499"/>
    <cellStyle name="Normal 5 6" xfId="500"/>
    <cellStyle name="Normal 5 6 2" xfId="501"/>
    <cellStyle name="Normal 5 7" xfId="502"/>
    <cellStyle name="Normal 5 8" xfId="503"/>
    <cellStyle name="Normal 5_draft SPV template" xfId="504"/>
    <cellStyle name="Normal 6" xfId="505"/>
    <cellStyle name="Normal 6 2" xfId="506"/>
    <cellStyle name="Normal 7" xfId="507"/>
    <cellStyle name="Normal 8" xfId="508"/>
    <cellStyle name="Normal 8 2" xfId="509"/>
    <cellStyle name="Normal 9" xfId="510"/>
    <cellStyle name="Normal_2010 02 09 Windstorm Gross Risk Charge Calculation - SE" xfId="511"/>
    <cellStyle name="Normale 2" xfId="512"/>
    <cellStyle name="Normale 2 2" xfId="513"/>
    <cellStyle name="Normale 2 3" xfId="514"/>
    <cellStyle name="Normale 2 4" xfId="515"/>
    <cellStyle name="Normale 2 5" xfId="516"/>
    <cellStyle name="Normale 2 5 2" xfId="517"/>
    <cellStyle name="Normale 2 6" xfId="518"/>
    <cellStyle name="Normale 2 6 2" xfId="519"/>
    <cellStyle name="Normale 2 7" xfId="520"/>
    <cellStyle name="Normale 2_CommentsTool" xfId="521"/>
    <cellStyle name="Normale 3" xfId="522"/>
    <cellStyle name="Normale 4" xfId="14638"/>
    <cellStyle name="Normale_allegati al promemoria_v2" xfId="523"/>
    <cellStyle name="Normalny" xfId="0" builtinId="0"/>
    <cellStyle name="Normalny 10" xfId="524"/>
    <cellStyle name="Normalny 11" xfId="525"/>
    <cellStyle name="Normalny 12" xfId="526"/>
    <cellStyle name="Normalny 13" xfId="527"/>
    <cellStyle name="Normalny 14" xfId="528"/>
    <cellStyle name="Normalny 15" xfId="529"/>
    <cellStyle name="Normalny 16" xfId="16955"/>
    <cellStyle name="Normalny 17" xfId="16969"/>
    <cellStyle name="Normalny 2" xfId="530"/>
    <cellStyle name="Normalny 2 2" xfId="531"/>
    <cellStyle name="Normalny 2 3" xfId="532"/>
    <cellStyle name="Normalny 2 4" xfId="533"/>
    <cellStyle name="Normalny 3" xfId="534"/>
    <cellStyle name="Normalny 4" xfId="535"/>
    <cellStyle name="Normalny 4 2" xfId="536"/>
    <cellStyle name="Normalny 5" xfId="537"/>
    <cellStyle name="Normalny 6" xfId="538"/>
    <cellStyle name="Normalny 6 2" xfId="539"/>
    <cellStyle name="Normalny 7" xfId="540"/>
    <cellStyle name="Normalny 7 2" xfId="541"/>
    <cellStyle name="Normalny 8" xfId="542"/>
    <cellStyle name="Normalny 8 2" xfId="543"/>
    <cellStyle name="Normalny 9" xfId="544"/>
    <cellStyle name="Nota" xfId="545"/>
    <cellStyle name="Nota 2" xfId="546"/>
    <cellStyle name="Nota 3" xfId="547"/>
    <cellStyle name="Nota 3 2" xfId="548"/>
    <cellStyle name="Nota 4" xfId="549"/>
    <cellStyle name="Nota 4 2" xfId="550"/>
    <cellStyle name="Nota 5" xfId="551"/>
    <cellStyle name="Nota 6" xfId="552"/>
    <cellStyle name="Nota 7" xfId="553"/>
    <cellStyle name="Notas" xfId="554"/>
    <cellStyle name="Note" xfId="555"/>
    <cellStyle name="Note 10" xfId="14639"/>
    <cellStyle name="Note 2" xfId="556"/>
    <cellStyle name="Note 2 2" xfId="14640"/>
    <cellStyle name="Note 2 3" xfId="14641"/>
    <cellStyle name="Note 3" xfId="557"/>
    <cellStyle name="Note 4" xfId="558"/>
    <cellStyle name="Note 5" xfId="559"/>
    <cellStyle name="Note 5 2" xfId="560"/>
    <cellStyle name="Note 6" xfId="561"/>
    <cellStyle name="Note 6 2" xfId="562"/>
    <cellStyle name="Note 7" xfId="563"/>
    <cellStyle name="Note 8" xfId="564"/>
    <cellStyle name="Note 9" xfId="565"/>
    <cellStyle name="Otsikko" xfId="566"/>
    <cellStyle name="Otsikko 1" xfId="567"/>
    <cellStyle name="Otsikko 2" xfId="568"/>
    <cellStyle name="Otsikko 3" xfId="569"/>
    <cellStyle name="Otsikko 4" xfId="570"/>
    <cellStyle name="Otsikko_Cat risk" xfId="571"/>
    <cellStyle name="Output" xfId="572"/>
    <cellStyle name="Output 2" xfId="573"/>
    <cellStyle name="Output 2 2" xfId="14642"/>
    <cellStyle name="Output 2 3" xfId="14643"/>
    <cellStyle name="Output 3" xfId="574"/>
    <cellStyle name="Output 4" xfId="575"/>
    <cellStyle name="PercentCell" xfId="576"/>
    <cellStyle name="PercentCell 2" xfId="577"/>
    <cellStyle name="Pourcentage 2" xfId="578"/>
    <cellStyle name="Pourcentage 2 2" xfId="579"/>
    <cellStyle name="Pourcentage 2 3" xfId="580"/>
    <cellStyle name="Pourcentage 3" xfId="581"/>
    <cellStyle name="Procentowy" xfId="16970" builtinId="5"/>
    <cellStyle name="Procentowy 2" xfId="582"/>
    <cellStyle name="Procentowy 3" xfId="583"/>
    <cellStyle name="Procentowy 4" xfId="584"/>
    <cellStyle name="Procentowy 4 2" xfId="585"/>
    <cellStyle name="Procentowy 5" xfId="586"/>
    <cellStyle name="Procentowy 5 2" xfId="587"/>
    <cellStyle name="Procentowy 6" xfId="588"/>
    <cellStyle name="Prozent+-" xfId="589"/>
    <cellStyle name="Prozent0" xfId="590"/>
    <cellStyle name="Prozent0+-" xfId="591"/>
    <cellStyle name="QIS2CalcCell" xfId="592"/>
    <cellStyle name="QIS2CalcCell 2" xfId="593"/>
    <cellStyle name="QIS2Filler" xfId="594"/>
    <cellStyle name="QIS2Filler 2" xfId="595"/>
    <cellStyle name="QIS2Filler 3" xfId="596"/>
    <cellStyle name="QIS2Filler 4" xfId="597"/>
    <cellStyle name="QIS2Filler 5" xfId="598"/>
    <cellStyle name="QIS2Filler 5 2" xfId="599"/>
    <cellStyle name="QIS2Filler 6" xfId="600"/>
    <cellStyle name="QIS2Filler 6 2" xfId="601"/>
    <cellStyle name="QIS2Filler 7" xfId="602"/>
    <cellStyle name="QIS2Heading" xfId="603"/>
    <cellStyle name="QIS2Heading 2" xfId="604"/>
    <cellStyle name="QIS2Heading 3" xfId="605"/>
    <cellStyle name="QIS2Heading 4" xfId="606"/>
    <cellStyle name="QIS2Heading 5" xfId="607"/>
    <cellStyle name="QIS2Heading 5 2" xfId="608"/>
    <cellStyle name="QIS2Heading 6" xfId="609"/>
    <cellStyle name="QIS2Heading 6 2" xfId="610"/>
    <cellStyle name="QIS2Heading 7" xfId="611"/>
    <cellStyle name="QIS2InputCell" xfId="612"/>
    <cellStyle name="QIS2InputCell 2" xfId="613"/>
    <cellStyle name="QIS2InputCell 2 2" xfId="614"/>
    <cellStyle name="QIS2Locked" xfId="615"/>
    <cellStyle name="QIS2Locked 2" xfId="616"/>
    <cellStyle name="QIS2Locked 3" xfId="617"/>
    <cellStyle name="QIS2Locked 4" xfId="618"/>
    <cellStyle name="QIS2Locked 5" xfId="619"/>
    <cellStyle name="QIS2Locked 5 2" xfId="620"/>
    <cellStyle name="QIS2Locked 6" xfId="621"/>
    <cellStyle name="QIS2Locked 6 2" xfId="622"/>
    <cellStyle name="QIS2Locked 7" xfId="623"/>
    <cellStyle name="QIS2Para" xfId="624"/>
    <cellStyle name="QIS2Para 2" xfId="625"/>
    <cellStyle name="QIS2Para 2 2" xfId="626"/>
    <cellStyle name="QIS2Param" xfId="627"/>
    <cellStyle name="QIS2Param 2" xfId="628"/>
    <cellStyle name="QIS2Param 3" xfId="629"/>
    <cellStyle name="QIS4DescrCell1" xfId="630"/>
    <cellStyle name="QIS4DescrCell1 2" xfId="631"/>
    <cellStyle name="QIS4DescrCell2" xfId="632"/>
    <cellStyle name="QIS4DescrCell2 2" xfId="633"/>
    <cellStyle name="QIS4InputCellAbs" xfId="634"/>
    <cellStyle name="QIS4InputCellAbs 2" xfId="635"/>
    <cellStyle name="QIS4InputCellPerc" xfId="636"/>
    <cellStyle name="QIS4InputCellPerc 2" xfId="637"/>
    <cellStyle name="QIS5Area" xfId="638"/>
    <cellStyle name="QIS5Area 2" xfId="639"/>
    <cellStyle name="QIS5Area 3" xfId="640"/>
    <cellStyle name="QIS5CalcCell" xfId="641"/>
    <cellStyle name="QIS5Check" xfId="642"/>
    <cellStyle name="QIS5Empty" xfId="643"/>
    <cellStyle name="QIS5Empty 2" xfId="644"/>
    <cellStyle name="QIS5EmptyCell" xfId="16965"/>
    <cellStyle name="QIS5Fix" xfId="645"/>
    <cellStyle name="QIS5Header" xfId="646"/>
    <cellStyle name="QIS5Header 2" xfId="647"/>
    <cellStyle name="QIS5InputCell" xfId="648"/>
    <cellStyle name="QIS5Label" xfId="649"/>
    <cellStyle name="QIS5Label 2" xfId="650"/>
    <cellStyle name="QIS5Locked" xfId="651"/>
    <cellStyle name="QIS5Locked 2" xfId="652"/>
    <cellStyle name="QIS5Output" xfId="653"/>
    <cellStyle name="QIS5Param" xfId="654"/>
    <cellStyle name="QIS5SheetHeader" xfId="655"/>
    <cellStyle name="QIS5SheetHeader 2" xfId="656"/>
    <cellStyle name="QIS5XLink" xfId="657"/>
    <cellStyle name="Result (intermediate 3)" xfId="658"/>
    <cellStyle name="Rossz" xfId="659"/>
    <cellStyle name="Rossz 2" xfId="660"/>
    <cellStyle name="Saída" xfId="661"/>
    <cellStyle name="Saída 2" xfId="662"/>
    <cellStyle name="Saída 3" xfId="663"/>
    <cellStyle name="Salida" xfId="664"/>
    <cellStyle name="Satisfaisant" xfId="665"/>
    <cellStyle name="Satisfaisant 2" xfId="666"/>
    <cellStyle name="Selittävä teksti" xfId="667"/>
    <cellStyle name="Semleges" xfId="668"/>
    <cellStyle name="Semleges 2" xfId="669"/>
    <cellStyle name="Sortie" xfId="670"/>
    <cellStyle name="Sortie 2" xfId="671"/>
    <cellStyle name="Standaard_Totaal" xfId="672"/>
    <cellStyle name="Styl 1" xfId="16966"/>
    <cellStyle name="Styl 2" xfId="16968"/>
    <cellStyle name="Style 1" xfId="673"/>
    <cellStyle name="Suma 2" xfId="674"/>
    <cellStyle name="Summa" xfId="675"/>
    <cellStyle name="Syöttö" xfId="676"/>
    <cellStyle name="Syöttö 2" xfId="677"/>
    <cellStyle name="Számítás" xfId="678"/>
    <cellStyle name="Számítás 2" xfId="679"/>
    <cellStyle name="TableStyleLight1" xfId="680"/>
    <cellStyle name="TableStyleLight1 2" xfId="681"/>
    <cellStyle name="Tarkistussolu" xfId="682"/>
    <cellStyle name="Tarkistussolu 2" xfId="683"/>
    <cellStyle name="Testo avviso" xfId="684"/>
    <cellStyle name="Testo descrittivo" xfId="685"/>
    <cellStyle name="Text" xfId="686"/>
    <cellStyle name="Texte explicatif" xfId="687"/>
    <cellStyle name="Texte explicatif 2" xfId="688"/>
    <cellStyle name="Texto de advertencia" xfId="689"/>
    <cellStyle name="Texto de Aviso" xfId="690"/>
    <cellStyle name="Texto Explicativo" xfId="691"/>
    <cellStyle name="Title" xfId="692"/>
    <cellStyle name="Title 10" xfId="14644"/>
    <cellStyle name="Title 100" xfId="14645"/>
    <cellStyle name="Title 1000" xfId="14646"/>
    <cellStyle name="Title 1001" xfId="14647"/>
    <cellStyle name="Title 1002" xfId="14648"/>
    <cellStyle name="Title 1003" xfId="14649"/>
    <cellStyle name="Title 1004" xfId="14650"/>
    <cellStyle name="Title 1005" xfId="14651"/>
    <cellStyle name="Title 1006" xfId="14652"/>
    <cellStyle name="Title 1007" xfId="14653"/>
    <cellStyle name="Title 1008" xfId="14654"/>
    <cellStyle name="Title 1009" xfId="14655"/>
    <cellStyle name="Title 101" xfId="14656"/>
    <cellStyle name="Title 1010" xfId="14657"/>
    <cellStyle name="Title 1011" xfId="14658"/>
    <cellStyle name="Title 1012" xfId="14659"/>
    <cellStyle name="Title 1013" xfId="14660"/>
    <cellStyle name="Title 1014" xfId="14661"/>
    <cellStyle name="Title 1015" xfId="14662"/>
    <cellStyle name="Title 1016" xfId="14663"/>
    <cellStyle name="Title 1017" xfId="14664"/>
    <cellStyle name="Title 1018" xfId="14665"/>
    <cellStyle name="Title 1019" xfId="14666"/>
    <cellStyle name="Title 102" xfId="14667"/>
    <cellStyle name="Title 1020" xfId="14668"/>
    <cellStyle name="Title 1021" xfId="14669"/>
    <cellStyle name="Title 1022" xfId="14670"/>
    <cellStyle name="Title 1023" xfId="14671"/>
    <cellStyle name="Title 1024" xfId="14672"/>
    <cellStyle name="Title 1025" xfId="14673"/>
    <cellStyle name="Title 1026" xfId="14674"/>
    <cellStyle name="Title 1027" xfId="14675"/>
    <cellStyle name="Title 1028" xfId="14676"/>
    <cellStyle name="Title 1029" xfId="14677"/>
    <cellStyle name="Title 103" xfId="14678"/>
    <cellStyle name="Title 1030" xfId="14679"/>
    <cellStyle name="Title 1031" xfId="14680"/>
    <cellStyle name="Title 1032" xfId="14681"/>
    <cellStyle name="Title 1033" xfId="14682"/>
    <cellStyle name="Title 1034" xfId="14683"/>
    <cellStyle name="Title 1035" xfId="14684"/>
    <cellStyle name="Title 1036" xfId="14685"/>
    <cellStyle name="Title 1037" xfId="14686"/>
    <cellStyle name="Title 1038" xfId="14687"/>
    <cellStyle name="Title 1039" xfId="14688"/>
    <cellStyle name="Title 104" xfId="14689"/>
    <cellStyle name="Title 1040" xfId="14690"/>
    <cellStyle name="Title 1041" xfId="14691"/>
    <cellStyle name="Title 1042" xfId="14692"/>
    <cellStyle name="Title 1043" xfId="14693"/>
    <cellStyle name="Title 1044" xfId="14694"/>
    <cellStyle name="Title 1045" xfId="14695"/>
    <cellStyle name="Title 1046" xfId="14696"/>
    <cellStyle name="Title 1047" xfId="14697"/>
    <cellStyle name="Title 1048" xfId="14698"/>
    <cellStyle name="Title 1049" xfId="14699"/>
    <cellStyle name="Title 105" xfId="14700"/>
    <cellStyle name="Title 1050" xfId="14701"/>
    <cellStyle name="Title 1051" xfId="14702"/>
    <cellStyle name="Title 1052" xfId="14703"/>
    <cellStyle name="Title 1053" xfId="14704"/>
    <cellStyle name="Title 1054" xfId="14705"/>
    <cellStyle name="Title 1055" xfId="14706"/>
    <cellStyle name="Title 1056" xfId="14707"/>
    <cellStyle name="Title 1057" xfId="14708"/>
    <cellStyle name="Title 1058" xfId="14709"/>
    <cellStyle name="Title 1059" xfId="14710"/>
    <cellStyle name="Title 106" xfId="14711"/>
    <cellStyle name="Title 1060" xfId="14712"/>
    <cellStyle name="Title 1061" xfId="14713"/>
    <cellStyle name="Title 1062" xfId="14714"/>
    <cellStyle name="Title 1063" xfId="14715"/>
    <cellStyle name="Title 1064" xfId="14716"/>
    <cellStyle name="Title 1065" xfId="14717"/>
    <cellStyle name="Title 1066" xfId="14718"/>
    <cellStyle name="Title 1067" xfId="14719"/>
    <cellStyle name="Title 1068" xfId="14720"/>
    <cellStyle name="Title 1069" xfId="14721"/>
    <cellStyle name="Title 107" xfId="14722"/>
    <cellStyle name="Title 1070" xfId="14723"/>
    <cellStyle name="Title 1071" xfId="14724"/>
    <cellStyle name="Title 1072" xfId="14725"/>
    <cellStyle name="Title 1073" xfId="14726"/>
    <cellStyle name="Title 1074" xfId="14727"/>
    <cellStyle name="Title 1075" xfId="14728"/>
    <cellStyle name="Title 1076" xfId="14729"/>
    <cellStyle name="Title 1077" xfId="14730"/>
    <cellStyle name="Title 1078" xfId="14731"/>
    <cellStyle name="Title 1079" xfId="14732"/>
    <cellStyle name="Title 108" xfId="14733"/>
    <cellStyle name="Title 1080" xfId="14734"/>
    <cellStyle name="Title 1081" xfId="14735"/>
    <cellStyle name="Title 1082" xfId="14736"/>
    <cellStyle name="Title 1083" xfId="14737"/>
    <cellStyle name="Title 1084" xfId="14738"/>
    <cellStyle name="Title 1085" xfId="14739"/>
    <cellStyle name="Title 1086" xfId="14740"/>
    <cellStyle name="Title 1087" xfId="14741"/>
    <cellStyle name="Title 1088" xfId="14742"/>
    <cellStyle name="Title 1089" xfId="14743"/>
    <cellStyle name="Title 109" xfId="14744"/>
    <cellStyle name="Title 1090" xfId="14745"/>
    <cellStyle name="Title 1091" xfId="14746"/>
    <cellStyle name="Title 1092" xfId="14747"/>
    <cellStyle name="Title 1093" xfId="14748"/>
    <cellStyle name="Title 1094" xfId="14749"/>
    <cellStyle name="Title 1095" xfId="14750"/>
    <cellStyle name="Title 1096" xfId="14751"/>
    <cellStyle name="Title 1097" xfId="14752"/>
    <cellStyle name="Title 1098" xfId="14753"/>
    <cellStyle name="Title 1099" xfId="14754"/>
    <cellStyle name="Title 11" xfId="14755"/>
    <cellStyle name="Title 110" xfId="14756"/>
    <cellStyle name="Title 1100" xfId="14757"/>
    <cellStyle name="Title 1101" xfId="14758"/>
    <cellStyle name="Title 1102" xfId="14759"/>
    <cellStyle name="Title 1103" xfId="14760"/>
    <cellStyle name="Title 1104" xfId="14761"/>
    <cellStyle name="Title 1105" xfId="14762"/>
    <cellStyle name="Title 1106" xfId="14763"/>
    <cellStyle name="Title 1107" xfId="14764"/>
    <cellStyle name="Title 1108" xfId="14765"/>
    <cellStyle name="Title 1109" xfId="14766"/>
    <cellStyle name="Title 111" xfId="14767"/>
    <cellStyle name="Title 1110" xfId="14768"/>
    <cellStyle name="Title 1111" xfId="14769"/>
    <cellStyle name="Title 1112" xfId="14770"/>
    <cellStyle name="Title 1113" xfId="14771"/>
    <cellStyle name="Title 1114" xfId="14772"/>
    <cellStyle name="Title 1115" xfId="14773"/>
    <cellStyle name="Title 1116" xfId="14774"/>
    <cellStyle name="Title 1117" xfId="14775"/>
    <cellStyle name="Title 1118" xfId="14776"/>
    <cellStyle name="Title 1119" xfId="14777"/>
    <cellStyle name="Title 112" xfId="14778"/>
    <cellStyle name="Title 1120" xfId="14779"/>
    <cellStyle name="Title 1121" xfId="14780"/>
    <cellStyle name="Title 1122" xfId="14781"/>
    <cellStyle name="Title 1123" xfId="14782"/>
    <cellStyle name="Title 1124" xfId="14783"/>
    <cellStyle name="Title 1125" xfId="14784"/>
    <cellStyle name="Title 1126" xfId="14785"/>
    <cellStyle name="Title 1127" xfId="14786"/>
    <cellStyle name="Title 1128" xfId="14787"/>
    <cellStyle name="Title 1129" xfId="14788"/>
    <cellStyle name="Title 113" xfId="14789"/>
    <cellStyle name="Title 1130" xfId="14790"/>
    <cellStyle name="Title 1131" xfId="14791"/>
    <cellStyle name="Title 1132" xfId="14792"/>
    <cellStyle name="Title 1133" xfId="14793"/>
    <cellStyle name="Title 1134" xfId="14794"/>
    <cellStyle name="Title 1135" xfId="14795"/>
    <cellStyle name="Title 1136" xfId="14796"/>
    <cellStyle name="Title 1137" xfId="14797"/>
    <cellStyle name="Title 1138" xfId="14798"/>
    <cellStyle name="Title 1139" xfId="14799"/>
    <cellStyle name="Title 114" xfId="14800"/>
    <cellStyle name="Title 1140" xfId="14801"/>
    <cellStyle name="Title 1141" xfId="14802"/>
    <cellStyle name="Title 1142" xfId="14803"/>
    <cellStyle name="Title 1143" xfId="14804"/>
    <cellStyle name="Title 1144" xfId="14805"/>
    <cellStyle name="Title 1145" xfId="14806"/>
    <cellStyle name="Title 1146" xfId="14807"/>
    <cellStyle name="Title 1147" xfId="14808"/>
    <cellStyle name="Title 1148" xfId="14809"/>
    <cellStyle name="Title 1149" xfId="14810"/>
    <cellStyle name="Title 115" xfId="14811"/>
    <cellStyle name="Title 1150" xfId="14812"/>
    <cellStyle name="Title 1151" xfId="14813"/>
    <cellStyle name="Title 1152" xfId="14814"/>
    <cellStyle name="Title 1153" xfId="14815"/>
    <cellStyle name="Title 1154" xfId="14816"/>
    <cellStyle name="Title 1155" xfId="14817"/>
    <cellStyle name="Title 1156" xfId="14818"/>
    <cellStyle name="Title 1157" xfId="14819"/>
    <cellStyle name="Title 1158" xfId="14820"/>
    <cellStyle name="Title 1159" xfId="14821"/>
    <cellStyle name="Title 116" xfId="14822"/>
    <cellStyle name="Title 117" xfId="14823"/>
    <cellStyle name="Title 118" xfId="14824"/>
    <cellStyle name="Title 119" xfId="14825"/>
    <cellStyle name="Title 12" xfId="14826"/>
    <cellStyle name="Title 120" xfId="14827"/>
    <cellStyle name="Title 121" xfId="14828"/>
    <cellStyle name="Title 122" xfId="14829"/>
    <cellStyle name="Title 123" xfId="14830"/>
    <cellStyle name="Title 124" xfId="14831"/>
    <cellStyle name="Title 125" xfId="14832"/>
    <cellStyle name="Title 126" xfId="14833"/>
    <cellStyle name="Title 127" xfId="14834"/>
    <cellStyle name="Title 128" xfId="14835"/>
    <cellStyle name="Title 129" xfId="14836"/>
    <cellStyle name="Title 13" xfId="14837"/>
    <cellStyle name="Title 130" xfId="14838"/>
    <cellStyle name="Title 131" xfId="14839"/>
    <cellStyle name="Title 132" xfId="14840"/>
    <cellStyle name="Title 133" xfId="14841"/>
    <cellStyle name="Title 134" xfId="14842"/>
    <cellStyle name="Title 135" xfId="14843"/>
    <cellStyle name="Title 136" xfId="14844"/>
    <cellStyle name="Title 137" xfId="14845"/>
    <cellStyle name="Title 138" xfId="14846"/>
    <cellStyle name="Title 139" xfId="14847"/>
    <cellStyle name="Title 14" xfId="14848"/>
    <cellStyle name="Title 140" xfId="14849"/>
    <cellStyle name="Title 141" xfId="14850"/>
    <cellStyle name="Title 142" xfId="14851"/>
    <cellStyle name="Title 143" xfId="14852"/>
    <cellStyle name="Title 144" xfId="14853"/>
    <cellStyle name="Title 145" xfId="14854"/>
    <cellStyle name="Title 146" xfId="14855"/>
    <cellStyle name="Title 147" xfId="14856"/>
    <cellStyle name="Title 148" xfId="14857"/>
    <cellStyle name="Title 149" xfId="14858"/>
    <cellStyle name="Title 15" xfId="14859"/>
    <cellStyle name="Title 150" xfId="14860"/>
    <cellStyle name="Title 151" xfId="14861"/>
    <cellStyle name="Title 152" xfId="14862"/>
    <cellStyle name="Title 153" xfId="14863"/>
    <cellStyle name="Title 154" xfId="14864"/>
    <cellStyle name="Title 155" xfId="14865"/>
    <cellStyle name="Title 156" xfId="14866"/>
    <cellStyle name="Title 157" xfId="14867"/>
    <cellStyle name="Title 158" xfId="14868"/>
    <cellStyle name="Title 159" xfId="14869"/>
    <cellStyle name="Title 16" xfId="14870"/>
    <cellStyle name="Title 160" xfId="14871"/>
    <cellStyle name="Title 161" xfId="14872"/>
    <cellStyle name="Title 162" xfId="14873"/>
    <cellStyle name="Title 163" xfId="14874"/>
    <cellStyle name="Title 164" xfId="14875"/>
    <cellStyle name="Title 165" xfId="14876"/>
    <cellStyle name="Title 166" xfId="14877"/>
    <cellStyle name="Title 167" xfId="14878"/>
    <cellStyle name="Title 168" xfId="14879"/>
    <cellStyle name="Title 169" xfId="14880"/>
    <cellStyle name="Title 17" xfId="14881"/>
    <cellStyle name="Title 170" xfId="14882"/>
    <cellStyle name="Title 171" xfId="14883"/>
    <cellStyle name="Title 172" xfId="14884"/>
    <cellStyle name="Title 173" xfId="14885"/>
    <cellStyle name="Title 174" xfId="14886"/>
    <cellStyle name="Title 175" xfId="14887"/>
    <cellStyle name="Title 176" xfId="14888"/>
    <cellStyle name="Title 177" xfId="14889"/>
    <cellStyle name="Title 178" xfId="14890"/>
    <cellStyle name="Title 179" xfId="14891"/>
    <cellStyle name="Title 18" xfId="14892"/>
    <cellStyle name="Title 180" xfId="14893"/>
    <cellStyle name="Title 181" xfId="14894"/>
    <cellStyle name="Title 182" xfId="14895"/>
    <cellStyle name="Title 183" xfId="14896"/>
    <cellStyle name="Title 184" xfId="14897"/>
    <cellStyle name="Title 185" xfId="14898"/>
    <cellStyle name="Title 186" xfId="14899"/>
    <cellStyle name="Title 187" xfId="14900"/>
    <cellStyle name="Title 188" xfId="14901"/>
    <cellStyle name="Title 189" xfId="14902"/>
    <cellStyle name="Title 19" xfId="14903"/>
    <cellStyle name="Title 190" xfId="14904"/>
    <cellStyle name="Title 191" xfId="14905"/>
    <cellStyle name="Title 192" xfId="14906"/>
    <cellStyle name="Title 193" xfId="14907"/>
    <cellStyle name="Title 194" xfId="14908"/>
    <cellStyle name="Title 195" xfId="14909"/>
    <cellStyle name="Title 196" xfId="14910"/>
    <cellStyle name="Title 197" xfId="14911"/>
    <cellStyle name="Title 198" xfId="14912"/>
    <cellStyle name="Title 199" xfId="14913"/>
    <cellStyle name="Title 2" xfId="693"/>
    <cellStyle name="Title 20" xfId="14914"/>
    <cellStyle name="Title 200" xfId="14915"/>
    <cellStyle name="Title 201" xfId="14916"/>
    <cellStyle name="Title 202" xfId="14917"/>
    <cellStyle name="Title 203" xfId="14918"/>
    <cellStyle name="Title 204" xfId="14919"/>
    <cellStyle name="Title 205" xfId="14920"/>
    <cellStyle name="Title 206" xfId="14921"/>
    <cellStyle name="Title 207" xfId="14922"/>
    <cellStyle name="Title 208" xfId="14923"/>
    <cellStyle name="Title 209" xfId="14924"/>
    <cellStyle name="Title 21" xfId="14925"/>
    <cellStyle name="Title 210" xfId="14926"/>
    <cellStyle name="Title 211" xfId="14927"/>
    <cellStyle name="Title 212" xfId="14928"/>
    <cellStyle name="Title 213" xfId="14929"/>
    <cellStyle name="Title 214" xfId="14930"/>
    <cellStyle name="Title 215" xfId="14931"/>
    <cellStyle name="Title 216" xfId="14932"/>
    <cellStyle name="Title 217" xfId="14933"/>
    <cellStyle name="Title 218" xfId="14934"/>
    <cellStyle name="Title 219" xfId="14935"/>
    <cellStyle name="Title 22" xfId="14936"/>
    <cellStyle name="Title 220" xfId="14937"/>
    <cellStyle name="Title 221" xfId="14938"/>
    <cellStyle name="Title 222" xfId="14939"/>
    <cellStyle name="Title 223" xfId="14940"/>
    <cellStyle name="Title 224" xfId="14941"/>
    <cellStyle name="Title 225" xfId="14942"/>
    <cellStyle name="Title 226" xfId="14943"/>
    <cellStyle name="Title 227" xfId="14944"/>
    <cellStyle name="Title 228" xfId="14945"/>
    <cellStyle name="Title 229" xfId="14946"/>
    <cellStyle name="Title 23" xfId="14947"/>
    <cellStyle name="Title 230" xfId="14948"/>
    <cellStyle name="Title 231" xfId="14949"/>
    <cellStyle name="Title 232" xfId="14950"/>
    <cellStyle name="Title 233" xfId="14951"/>
    <cellStyle name="Title 234" xfId="14952"/>
    <cellStyle name="Title 235" xfId="14953"/>
    <cellStyle name="Title 236" xfId="14954"/>
    <cellStyle name="Title 237" xfId="14955"/>
    <cellStyle name="Title 238" xfId="14956"/>
    <cellStyle name="Title 239" xfId="14957"/>
    <cellStyle name="Title 24" xfId="14958"/>
    <cellStyle name="Title 240" xfId="14959"/>
    <cellStyle name="Title 241" xfId="14960"/>
    <cellStyle name="Title 242" xfId="14961"/>
    <cellStyle name="Title 243" xfId="14962"/>
    <cellStyle name="Title 244" xfId="14963"/>
    <cellStyle name="Title 245" xfId="14964"/>
    <cellStyle name="Title 246" xfId="14965"/>
    <cellStyle name="Title 247" xfId="14966"/>
    <cellStyle name="Title 248" xfId="14967"/>
    <cellStyle name="Title 249" xfId="14968"/>
    <cellStyle name="Title 25" xfId="14969"/>
    <cellStyle name="Title 250" xfId="14970"/>
    <cellStyle name="Title 251" xfId="14971"/>
    <cellStyle name="Title 252" xfId="14972"/>
    <cellStyle name="Title 253" xfId="14973"/>
    <cellStyle name="Title 254" xfId="14974"/>
    <cellStyle name="Title 255" xfId="14975"/>
    <cellStyle name="Title 256" xfId="14976"/>
    <cellStyle name="Title 257" xfId="14977"/>
    <cellStyle name="Title 258" xfId="14978"/>
    <cellStyle name="Title 259" xfId="14979"/>
    <cellStyle name="Title 26" xfId="14980"/>
    <cellStyle name="Title 260" xfId="14981"/>
    <cellStyle name="Title 261" xfId="14982"/>
    <cellStyle name="Title 262" xfId="14983"/>
    <cellStyle name="Title 263" xfId="14984"/>
    <cellStyle name="Title 264" xfId="14985"/>
    <cellStyle name="Title 265" xfId="14986"/>
    <cellStyle name="Title 266" xfId="14987"/>
    <cellStyle name="Title 267" xfId="14988"/>
    <cellStyle name="Title 268" xfId="14989"/>
    <cellStyle name="Title 269" xfId="14990"/>
    <cellStyle name="Title 27" xfId="14991"/>
    <cellStyle name="Title 270" xfId="14992"/>
    <cellStyle name="Title 271" xfId="14993"/>
    <cellStyle name="Title 272" xfId="14994"/>
    <cellStyle name="Title 273" xfId="14995"/>
    <cellStyle name="Title 274" xfId="14996"/>
    <cellStyle name="Title 275" xfId="14997"/>
    <cellStyle name="Title 276" xfId="14998"/>
    <cellStyle name="Title 277" xfId="14999"/>
    <cellStyle name="Title 278" xfId="15000"/>
    <cellStyle name="Title 279" xfId="15001"/>
    <cellStyle name="Title 28" xfId="15002"/>
    <cellStyle name="Title 280" xfId="15003"/>
    <cellStyle name="Title 281" xfId="15004"/>
    <cellStyle name="Title 282" xfId="15005"/>
    <cellStyle name="Title 283" xfId="15006"/>
    <cellStyle name="Title 284" xfId="15007"/>
    <cellStyle name="Title 285" xfId="15008"/>
    <cellStyle name="Title 286" xfId="15009"/>
    <cellStyle name="Title 287" xfId="15010"/>
    <cellStyle name="Title 288" xfId="15011"/>
    <cellStyle name="Title 289" xfId="15012"/>
    <cellStyle name="Title 29" xfId="15013"/>
    <cellStyle name="Title 290" xfId="15014"/>
    <cellStyle name="Title 291" xfId="15015"/>
    <cellStyle name="Title 292" xfId="15016"/>
    <cellStyle name="Title 293" xfId="15017"/>
    <cellStyle name="Title 294" xfId="15018"/>
    <cellStyle name="Title 295" xfId="15019"/>
    <cellStyle name="Title 296" xfId="15020"/>
    <cellStyle name="Title 297" xfId="15021"/>
    <cellStyle name="Title 298" xfId="15022"/>
    <cellStyle name="Title 299" xfId="15023"/>
    <cellStyle name="Title 3" xfId="694"/>
    <cellStyle name="Title 30" xfId="15024"/>
    <cellStyle name="Title 300" xfId="15025"/>
    <cellStyle name="Title 301" xfId="15026"/>
    <cellStyle name="Title 302" xfId="15027"/>
    <cellStyle name="Title 303" xfId="15028"/>
    <cellStyle name="Title 304" xfId="15029"/>
    <cellStyle name="Title 305" xfId="15030"/>
    <cellStyle name="Title 306" xfId="15031"/>
    <cellStyle name="Title 307" xfId="15032"/>
    <cellStyle name="Title 308" xfId="15033"/>
    <cellStyle name="Title 309" xfId="15034"/>
    <cellStyle name="Title 31" xfId="15035"/>
    <cellStyle name="Title 310" xfId="15036"/>
    <cellStyle name="Title 311" xfId="15037"/>
    <cellStyle name="Title 312" xfId="15038"/>
    <cellStyle name="Title 313" xfId="15039"/>
    <cellStyle name="Title 314" xfId="15040"/>
    <cellStyle name="Title 315" xfId="15041"/>
    <cellStyle name="Title 316" xfId="15042"/>
    <cellStyle name="Title 317" xfId="15043"/>
    <cellStyle name="Title 318" xfId="15044"/>
    <cellStyle name="Title 319" xfId="15045"/>
    <cellStyle name="Title 32" xfId="15046"/>
    <cellStyle name="Title 320" xfId="15047"/>
    <cellStyle name="Title 321" xfId="15048"/>
    <cellStyle name="Title 322" xfId="15049"/>
    <cellStyle name="Title 323" xfId="15050"/>
    <cellStyle name="Title 324" xfId="15051"/>
    <cellStyle name="Title 325" xfId="15052"/>
    <cellStyle name="Title 326" xfId="15053"/>
    <cellStyle name="Title 327" xfId="15054"/>
    <cellStyle name="Title 328" xfId="15055"/>
    <cellStyle name="Title 329" xfId="15056"/>
    <cellStyle name="Title 33" xfId="15057"/>
    <cellStyle name="Title 330" xfId="15058"/>
    <cellStyle name="Title 331" xfId="15059"/>
    <cellStyle name="Title 332" xfId="15060"/>
    <cellStyle name="Title 333" xfId="15061"/>
    <cellStyle name="Title 334" xfId="15062"/>
    <cellStyle name="Title 335" xfId="15063"/>
    <cellStyle name="Title 336" xfId="15064"/>
    <cellStyle name="Title 337" xfId="15065"/>
    <cellStyle name="Title 338" xfId="15066"/>
    <cellStyle name="Title 339" xfId="15067"/>
    <cellStyle name="Title 34" xfId="15068"/>
    <cellStyle name="Title 340" xfId="15069"/>
    <cellStyle name="Title 341" xfId="15070"/>
    <cellStyle name="Title 342" xfId="15071"/>
    <cellStyle name="Title 343" xfId="15072"/>
    <cellStyle name="Title 344" xfId="15073"/>
    <cellStyle name="Title 345" xfId="15074"/>
    <cellStyle name="Title 346" xfId="15075"/>
    <cellStyle name="Title 347" xfId="15076"/>
    <cellStyle name="Title 348" xfId="15077"/>
    <cellStyle name="Title 349" xfId="15078"/>
    <cellStyle name="Title 35" xfId="15079"/>
    <cellStyle name="Title 350" xfId="15080"/>
    <cellStyle name="Title 351" xfId="15081"/>
    <cellStyle name="Title 352" xfId="15082"/>
    <cellStyle name="Title 353" xfId="15083"/>
    <cellStyle name="Title 354" xfId="15084"/>
    <cellStyle name="Title 355" xfId="15085"/>
    <cellStyle name="Title 356" xfId="15086"/>
    <cellStyle name="Title 357" xfId="15087"/>
    <cellStyle name="Title 358" xfId="15088"/>
    <cellStyle name="Title 359" xfId="15089"/>
    <cellStyle name="Title 36" xfId="15090"/>
    <cellStyle name="Title 360" xfId="15091"/>
    <cellStyle name="Title 361" xfId="15092"/>
    <cellStyle name="Title 362" xfId="15093"/>
    <cellStyle name="Title 363" xfId="15094"/>
    <cellStyle name="Title 364" xfId="15095"/>
    <cellStyle name="Title 365" xfId="15096"/>
    <cellStyle name="Title 366" xfId="15097"/>
    <cellStyle name="Title 367" xfId="15098"/>
    <cellStyle name="Title 368" xfId="15099"/>
    <cellStyle name="Title 369" xfId="15100"/>
    <cellStyle name="Title 37" xfId="15101"/>
    <cellStyle name="Title 370" xfId="15102"/>
    <cellStyle name="Title 371" xfId="15103"/>
    <cellStyle name="Title 372" xfId="15104"/>
    <cellStyle name="Title 373" xfId="15105"/>
    <cellStyle name="Title 374" xfId="15106"/>
    <cellStyle name="Title 375" xfId="15107"/>
    <cellStyle name="Title 376" xfId="15108"/>
    <cellStyle name="Title 377" xfId="15109"/>
    <cellStyle name="Title 378" xfId="15110"/>
    <cellStyle name="Title 379" xfId="15111"/>
    <cellStyle name="Title 38" xfId="15112"/>
    <cellStyle name="Title 380" xfId="15113"/>
    <cellStyle name="Title 381" xfId="15114"/>
    <cellStyle name="Title 382" xfId="15115"/>
    <cellStyle name="Title 383" xfId="15116"/>
    <cellStyle name="Title 384" xfId="15117"/>
    <cellStyle name="Title 385" xfId="15118"/>
    <cellStyle name="Title 386" xfId="15119"/>
    <cellStyle name="Title 387" xfId="15120"/>
    <cellStyle name="Title 388" xfId="15121"/>
    <cellStyle name="Title 389" xfId="15122"/>
    <cellStyle name="Title 39" xfId="15123"/>
    <cellStyle name="Title 390" xfId="15124"/>
    <cellStyle name="Title 391" xfId="15125"/>
    <cellStyle name="Title 392" xfId="15126"/>
    <cellStyle name="Title 393" xfId="15127"/>
    <cellStyle name="Title 394" xfId="15128"/>
    <cellStyle name="Title 395" xfId="15129"/>
    <cellStyle name="Title 396" xfId="15130"/>
    <cellStyle name="Title 397" xfId="15131"/>
    <cellStyle name="Title 398" xfId="15132"/>
    <cellStyle name="Title 399" xfId="15133"/>
    <cellStyle name="Title 4" xfId="695"/>
    <cellStyle name="Title 40" xfId="15134"/>
    <cellStyle name="Title 400" xfId="15135"/>
    <cellStyle name="Title 401" xfId="15136"/>
    <cellStyle name="Title 402" xfId="15137"/>
    <cellStyle name="Title 403" xfId="15138"/>
    <cellStyle name="Title 404" xfId="15139"/>
    <cellStyle name="Title 405" xfId="15140"/>
    <cellStyle name="Title 406" xfId="15141"/>
    <cellStyle name="Title 407" xfId="15142"/>
    <cellStyle name="Title 408" xfId="15143"/>
    <cellStyle name="Title 409" xfId="15144"/>
    <cellStyle name="Title 41" xfId="15145"/>
    <cellStyle name="Title 410" xfId="15146"/>
    <cellStyle name="Title 411" xfId="15147"/>
    <cellStyle name="Title 412" xfId="15148"/>
    <cellStyle name="Title 413" xfId="15149"/>
    <cellStyle name="Title 414" xfId="15150"/>
    <cellStyle name="Title 415" xfId="15151"/>
    <cellStyle name="Title 416" xfId="15152"/>
    <cellStyle name="Title 417" xfId="15153"/>
    <cellStyle name="Title 418" xfId="15154"/>
    <cellStyle name="Title 419" xfId="15155"/>
    <cellStyle name="Title 42" xfId="15156"/>
    <cellStyle name="Title 420" xfId="15157"/>
    <cellStyle name="Title 421" xfId="15158"/>
    <cellStyle name="Title 422" xfId="15159"/>
    <cellStyle name="Title 423" xfId="15160"/>
    <cellStyle name="Title 424" xfId="15161"/>
    <cellStyle name="Title 425" xfId="15162"/>
    <cellStyle name="Title 426" xfId="15163"/>
    <cellStyle name="Title 427" xfId="15164"/>
    <cellStyle name="Title 428" xfId="15165"/>
    <cellStyle name="Title 429" xfId="15166"/>
    <cellStyle name="Title 43" xfId="15167"/>
    <cellStyle name="Title 430" xfId="15168"/>
    <cellStyle name="Title 431" xfId="15169"/>
    <cellStyle name="Title 432" xfId="15170"/>
    <cellStyle name="Title 433" xfId="15171"/>
    <cellStyle name="Title 434" xfId="15172"/>
    <cellStyle name="Title 435" xfId="15173"/>
    <cellStyle name="Title 436" xfId="15174"/>
    <cellStyle name="Title 437" xfId="15175"/>
    <cellStyle name="Title 438" xfId="15176"/>
    <cellStyle name="Title 439" xfId="15177"/>
    <cellStyle name="Title 44" xfId="15178"/>
    <cellStyle name="Title 440" xfId="15179"/>
    <cellStyle name="Title 441" xfId="15180"/>
    <cellStyle name="Title 442" xfId="15181"/>
    <cellStyle name="Title 443" xfId="15182"/>
    <cellStyle name="Title 444" xfId="15183"/>
    <cellStyle name="Title 445" xfId="15184"/>
    <cellStyle name="Title 446" xfId="15185"/>
    <cellStyle name="Title 447" xfId="15186"/>
    <cellStyle name="Title 448" xfId="15187"/>
    <cellStyle name="Title 449" xfId="15188"/>
    <cellStyle name="Title 45" xfId="15189"/>
    <cellStyle name="Title 450" xfId="15190"/>
    <cellStyle name="Title 451" xfId="15191"/>
    <cellStyle name="Title 452" xfId="15192"/>
    <cellStyle name="Title 453" xfId="15193"/>
    <cellStyle name="Title 454" xfId="15194"/>
    <cellStyle name="Title 455" xfId="15195"/>
    <cellStyle name="Title 456" xfId="15196"/>
    <cellStyle name="Title 457" xfId="15197"/>
    <cellStyle name="Title 458" xfId="15198"/>
    <cellStyle name="Title 459" xfId="15199"/>
    <cellStyle name="Title 46" xfId="15200"/>
    <cellStyle name="Title 460" xfId="15201"/>
    <cellStyle name="Title 461" xfId="15202"/>
    <cellStyle name="Title 462" xfId="15203"/>
    <cellStyle name="Title 463" xfId="15204"/>
    <cellStyle name="Title 464" xfId="15205"/>
    <cellStyle name="Title 465" xfId="15206"/>
    <cellStyle name="Title 466" xfId="15207"/>
    <cellStyle name="Title 467" xfId="15208"/>
    <cellStyle name="Title 468" xfId="15209"/>
    <cellStyle name="Title 469" xfId="15210"/>
    <cellStyle name="Title 47" xfId="15211"/>
    <cellStyle name="Title 470" xfId="15212"/>
    <cellStyle name="Title 471" xfId="15213"/>
    <cellStyle name="Title 472" xfId="15214"/>
    <cellStyle name="Title 473" xfId="15215"/>
    <cellStyle name="Title 474" xfId="15216"/>
    <cellStyle name="Title 475" xfId="15217"/>
    <cellStyle name="Title 476" xfId="15218"/>
    <cellStyle name="Title 477" xfId="15219"/>
    <cellStyle name="Title 478" xfId="15220"/>
    <cellStyle name="Title 479" xfId="15221"/>
    <cellStyle name="Title 48" xfId="15222"/>
    <cellStyle name="Title 480" xfId="15223"/>
    <cellStyle name="Title 481" xfId="15224"/>
    <cellStyle name="Title 482" xfId="15225"/>
    <cellStyle name="Title 483" xfId="15226"/>
    <cellStyle name="Title 484" xfId="15227"/>
    <cellStyle name="Title 485" xfId="15228"/>
    <cellStyle name="Title 486" xfId="15229"/>
    <cellStyle name="Title 487" xfId="15230"/>
    <cellStyle name="Title 488" xfId="15231"/>
    <cellStyle name="Title 489" xfId="15232"/>
    <cellStyle name="Title 49" xfId="15233"/>
    <cellStyle name="Title 490" xfId="15234"/>
    <cellStyle name="Title 491" xfId="15235"/>
    <cellStyle name="Title 492" xfId="15236"/>
    <cellStyle name="Title 493" xfId="15237"/>
    <cellStyle name="Title 494" xfId="15238"/>
    <cellStyle name="Title 495" xfId="15239"/>
    <cellStyle name="Title 496" xfId="15240"/>
    <cellStyle name="Title 497" xfId="15241"/>
    <cellStyle name="Title 498" xfId="15242"/>
    <cellStyle name="Title 499" xfId="15243"/>
    <cellStyle name="Title 5" xfId="696"/>
    <cellStyle name="Title 50" xfId="15244"/>
    <cellStyle name="Title 500" xfId="15245"/>
    <cellStyle name="Title 501" xfId="15246"/>
    <cellStyle name="Title 502" xfId="15247"/>
    <cellStyle name="Title 503" xfId="15248"/>
    <cellStyle name="Title 504" xfId="15249"/>
    <cellStyle name="Title 505" xfId="15250"/>
    <cellStyle name="Title 506" xfId="15251"/>
    <cellStyle name="Title 507" xfId="15252"/>
    <cellStyle name="Title 508" xfId="15253"/>
    <cellStyle name="Title 509" xfId="15254"/>
    <cellStyle name="Title 51" xfId="15255"/>
    <cellStyle name="Title 510" xfId="15256"/>
    <cellStyle name="Title 511" xfId="15257"/>
    <cellStyle name="Title 512" xfId="15258"/>
    <cellStyle name="Title 513" xfId="15259"/>
    <cellStyle name="Title 514" xfId="15260"/>
    <cellStyle name="Title 515" xfId="15261"/>
    <cellStyle name="Title 516" xfId="15262"/>
    <cellStyle name="Title 517" xfId="15263"/>
    <cellStyle name="Title 518" xfId="15264"/>
    <cellStyle name="Title 519" xfId="15265"/>
    <cellStyle name="Title 52" xfId="15266"/>
    <cellStyle name="Title 520" xfId="15267"/>
    <cellStyle name="Title 521" xfId="15268"/>
    <cellStyle name="Title 522" xfId="15269"/>
    <cellStyle name="Title 523" xfId="15270"/>
    <cellStyle name="Title 524" xfId="15271"/>
    <cellStyle name="Title 525" xfId="15272"/>
    <cellStyle name="Title 526" xfId="15273"/>
    <cellStyle name="Title 527" xfId="15274"/>
    <cellStyle name="Title 528" xfId="15275"/>
    <cellStyle name="Title 529" xfId="15276"/>
    <cellStyle name="Title 53" xfId="15277"/>
    <cellStyle name="Title 530" xfId="15278"/>
    <cellStyle name="Title 531" xfId="15279"/>
    <cellStyle name="Title 532" xfId="15280"/>
    <cellStyle name="Title 533" xfId="15281"/>
    <cellStyle name="Title 534" xfId="15282"/>
    <cellStyle name="Title 535" xfId="15283"/>
    <cellStyle name="Title 536" xfId="15284"/>
    <cellStyle name="Title 537" xfId="15285"/>
    <cellStyle name="Title 538" xfId="15286"/>
    <cellStyle name="Title 539" xfId="15287"/>
    <cellStyle name="Title 54" xfId="15288"/>
    <cellStyle name="Title 540" xfId="15289"/>
    <cellStyle name="Title 541" xfId="15290"/>
    <cellStyle name="Title 542" xfId="15291"/>
    <cellStyle name="Title 543" xfId="15292"/>
    <cellStyle name="Title 544" xfId="15293"/>
    <cellStyle name="Title 545" xfId="15294"/>
    <cellStyle name="Title 546" xfId="15295"/>
    <cellStyle name="Title 547" xfId="15296"/>
    <cellStyle name="Title 548" xfId="15297"/>
    <cellStyle name="Title 549" xfId="15298"/>
    <cellStyle name="Title 55" xfId="15299"/>
    <cellStyle name="Title 550" xfId="15300"/>
    <cellStyle name="Title 551" xfId="15301"/>
    <cellStyle name="Title 552" xfId="15302"/>
    <cellStyle name="Title 553" xfId="15303"/>
    <cellStyle name="Title 554" xfId="15304"/>
    <cellStyle name="Title 555" xfId="15305"/>
    <cellStyle name="Title 556" xfId="15306"/>
    <cellStyle name="Title 557" xfId="15307"/>
    <cellStyle name="Title 558" xfId="15308"/>
    <cellStyle name="Title 559" xfId="15309"/>
    <cellStyle name="Title 56" xfId="15310"/>
    <cellStyle name="Title 560" xfId="15311"/>
    <cellStyle name="Title 561" xfId="15312"/>
    <cellStyle name="Title 562" xfId="15313"/>
    <cellStyle name="Title 563" xfId="15314"/>
    <cellStyle name="Title 564" xfId="15315"/>
    <cellStyle name="Title 565" xfId="15316"/>
    <cellStyle name="Title 566" xfId="15317"/>
    <cellStyle name="Title 567" xfId="15318"/>
    <cellStyle name="Title 568" xfId="15319"/>
    <cellStyle name="Title 569" xfId="15320"/>
    <cellStyle name="Title 57" xfId="15321"/>
    <cellStyle name="Title 570" xfId="15322"/>
    <cellStyle name="Title 571" xfId="15323"/>
    <cellStyle name="Title 572" xfId="15324"/>
    <cellStyle name="Title 573" xfId="15325"/>
    <cellStyle name="Title 574" xfId="15326"/>
    <cellStyle name="Title 575" xfId="15327"/>
    <cellStyle name="Title 576" xfId="15328"/>
    <cellStyle name="Title 577" xfId="15329"/>
    <cellStyle name="Title 578" xfId="15330"/>
    <cellStyle name="Title 579" xfId="15331"/>
    <cellStyle name="Title 58" xfId="15332"/>
    <cellStyle name="Title 580" xfId="15333"/>
    <cellStyle name="Title 581" xfId="15334"/>
    <cellStyle name="Title 582" xfId="15335"/>
    <cellStyle name="Title 583" xfId="15336"/>
    <cellStyle name="Title 584" xfId="15337"/>
    <cellStyle name="Title 585" xfId="15338"/>
    <cellStyle name="Title 586" xfId="15339"/>
    <cellStyle name="Title 587" xfId="15340"/>
    <cellStyle name="Title 588" xfId="15341"/>
    <cellStyle name="Title 589" xfId="15342"/>
    <cellStyle name="Title 59" xfId="15343"/>
    <cellStyle name="Title 590" xfId="15344"/>
    <cellStyle name="Title 591" xfId="15345"/>
    <cellStyle name="Title 592" xfId="15346"/>
    <cellStyle name="Title 593" xfId="15347"/>
    <cellStyle name="Title 594" xfId="15348"/>
    <cellStyle name="Title 595" xfId="15349"/>
    <cellStyle name="Title 596" xfId="15350"/>
    <cellStyle name="Title 597" xfId="15351"/>
    <cellStyle name="Title 598" xfId="15352"/>
    <cellStyle name="Title 599" xfId="15353"/>
    <cellStyle name="Title 6" xfId="15354"/>
    <cellStyle name="Title 60" xfId="15355"/>
    <cellStyle name="Title 600" xfId="15356"/>
    <cellStyle name="Title 601" xfId="15357"/>
    <cellStyle name="Title 602" xfId="15358"/>
    <cellStyle name="Title 603" xfId="15359"/>
    <cellStyle name="Title 604" xfId="15360"/>
    <cellStyle name="Title 605" xfId="15361"/>
    <cellStyle name="Title 606" xfId="15362"/>
    <cellStyle name="Title 607" xfId="15363"/>
    <cellStyle name="Title 608" xfId="15364"/>
    <cellStyle name="Title 609" xfId="15365"/>
    <cellStyle name="Title 61" xfId="15366"/>
    <cellStyle name="Title 610" xfId="15367"/>
    <cellStyle name="Title 611" xfId="15368"/>
    <cellStyle name="Title 612" xfId="15369"/>
    <cellStyle name="Title 613" xfId="15370"/>
    <cellStyle name="Title 614" xfId="15371"/>
    <cellStyle name="Title 615" xfId="15372"/>
    <cellStyle name="Title 616" xfId="15373"/>
    <cellStyle name="Title 617" xfId="15374"/>
    <cellStyle name="Title 618" xfId="15375"/>
    <cellStyle name="Title 619" xfId="15376"/>
    <cellStyle name="Title 62" xfId="15377"/>
    <cellStyle name="Title 620" xfId="15378"/>
    <cellStyle name="Title 621" xfId="15379"/>
    <cellStyle name="Title 622" xfId="15380"/>
    <cellStyle name="Title 623" xfId="15381"/>
    <cellStyle name="Title 624" xfId="15382"/>
    <cellStyle name="Title 625" xfId="15383"/>
    <cellStyle name="Title 626" xfId="15384"/>
    <cellStyle name="Title 627" xfId="15385"/>
    <cellStyle name="Title 628" xfId="15386"/>
    <cellStyle name="Title 629" xfId="15387"/>
    <cellStyle name="Title 63" xfId="15388"/>
    <cellStyle name="Title 630" xfId="15389"/>
    <cellStyle name="Title 631" xfId="15390"/>
    <cellStyle name="Title 632" xfId="15391"/>
    <cellStyle name="Title 633" xfId="15392"/>
    <cellStyle name="Title 634" xfId="15393"/>
    <cellStyle name="Title 635" xfId="15394"/>
    <cellStyle name="Title 636" xfId="15395"/>
    <cellStyle name="Title 637" xfId="15396"/>
    <cellStyle name="Title 638" xfId="15397"/>
    <cellStyle name="Title 639" xfId="15398"/>
    <cellStyle name="Title 64" xfId="15399"/>
    <cellStyle name="Title 640" xfId="15400"/>
    <cellStyle name="Title 641" xfId="15401"/>
    <cellStyle name="Title 642" xfId="15402"/>
    <cellStyle name="Title 643" xfId="15403"/>
    <cellStyle name="Title 644" xfId="15404"/>
    <cellStyle name="Title 645" xfId="15405"/>
    <cellStyle name="Title 646" xfId="15406"/>
    <cellStyle name="Title 647" xfId="15407"/>
    <cellStyle name="Title 648" xfId="15408"/>
    <cellStyle name="Title 649" xfId="15409"/>
    <cellStyle name="Title 65" xfId="15410"/>
    <cellStyle name="Title 650" xfId="15411"/>
    <cellStyle name="Title 651" xfId="15412"/>
    <cellStyle name="Title 652" xfId="15413"/>
    <cellStyle name="Title 653" xfId="15414"/>
    <cellStyle name="Title 654" xfId="15415"/>
    <cellStyle name="Title 655" xfId="15416"/>
    <cellStyle name="Title 656" xfId="15417"/>
    <cellStyle name="Title 657" xfId="15418"/>
    <cellStyle name="Title 658" xfId="15419"/>
    <cellStyle name="Title 659" xfId="15420"/>
    <cellStyle name="Title 66" xfId="15421"/>
    <cellStyle name="Title 660" xfId="15422"/>
    <cellStyle name="Title 661" xfId="15423"/>
    <cellStyle name="Title 662" xfId="15424"/>
    <cellStyle name="Title 663" xfId="15425"/>
    <cellStyle name="Title 664" xfId="15426"/>
    <cellStyle name="Title 665" xfId="15427"/>
    <cellStyle name="Title 666" xfId="15428"/>
    <cellStyle name="Title 667" xfId="15429"/>
    <cellStyle name="Title 668" xfId="15430"/>
    <cellStyle name="Title 669" xfId="15431"/>
    <cellStyle name="Title 67" xfId="15432"/>
    <cellStyle name="Title 670" xfId="15433"/>
    <cellStyle name="Title 671" xfId="15434"/>
    <cellStyle name="Title 672" xfId="15435"/>
    <cellStyle name="Title 673" xfId="15436"/>
    <cellStyle name="Title 674" xfId="15437"/>
    <cellStyle name="Title 675" xfId="15438"/>
    <cellStyle name="Title 676" xfId="15439"/>
    <cellStyle name="Title 677" xfId="15440"/>
    <cellStyle name="Title 678" xfId="15441"/>
    <cellStyle name="Title 679" xfId="15442"/>
    <cellStyle name="Title 68" xfId="15443"/>
    <cellStyle name="Title 680" xfId="15444"/>
    <cellStyle name="Title 681" xfId="15445"/>
    <cellStyle name="Title 682" xfId="15446"/>
    <cellStyle name="Title 683" xfId="15447"/>
    <cellStyle name="Title 684" xfId="15448"/>
    <cellStyle name="Title 685" xfId="15449"/>
    <cellStyle name="Title 686" xfId="15450"/>
    <cellStyle name="Title 687" xfId="15451"/>
    <cellStyle name="Title 688" xfId="15452"/>
    <cellStyle name="Title 689" xfId="15453"/>
    <cellStyle name="Title 69" xfId="15454"/>
    <cellStyle name="Title 690" xfId="15455"/>
    <cellStyle name="Title 691" xfId="15456"/>
    <cellStyle name="Title 692" xfId="15457"/>
    <cellStyle name="Title 693" xfId="15458"/>
    <cellStyle name="Title 694" xfId="15459"/>
    <cellStyle name="Title 695" xfId="15460"/>
    <cellStyle name="Title 696" xfId="15461"/>
    <cellStyle name="Title 697" xfId="15462"/>
    <cellStyle name="Title 698" xfId="15463"/>
    <cellStyle name="Title 699" xfId="15464"/>
    <cellStyle name="Title 7" xfId="15465"/>
    <cellStyle name="Title 70" xfId="15466"/>
    <cellStyle name="Title 700" xfId="15467"/>
    <cellStyle name="Title 701" xfId="15468"/>
    <cellStyle name="Title 702" xfId="15469"/>
    <cellStyle name="Title 703" xfId="15470"/>
    <cellStyle name="Title 704" xfId="15471"/>
    <cellStyle name="Title 705" xfId="15472"/>
    <cellStyle name="Title 706" xfId="15473"/>
    <cellStyle name="Title 707" xfId="15474"/>
    <cellStyle name="Title 708" xfId="15475"/>
    <cellStyle name="Title 709" xfId="15476"/>
    <cellStyle name="Title 71" xfId="15477"/>
    <cellStyle name="Title 710" xfId="15478"/>
    <cellStyle name="Title 711" xfId="15479"/>
    <cellStyle name="Title 712" xfId="15480"/>
    <cellStyle name="Title 713" xfId="15481"/>
    <cellStyle name="Title 714" xfId="15482"/>
    <cellStyle name="Title 715" xfId="15483"/>
    <cellStyle name="Title 716" xfId="15484"/>
    <cellStyle name="Title 717" xfId="15485"/>
    <cellStyle name="Title 718" xfId="15486"/>
    <cellStyle name="Title 719" xfId="15487"/>
    <cellStyle name="Title 72" xfId="15488"/>
    <cellStyle name="Title 720" xfId="15489"/>
    <cellStyle name="Title 721" xfId="15490"/>
    <cellStyle name="Title 722" xfId="15491"/>
    <cellStyle name="Title 723" xfId="15492"/>
    <cellStyle name="Title 724" xfId="15493"/>
    <cellStyle name="Title 725" xfId="15494"/>
    <cellStyle name="Title 726" xfId="15495"/>
    <cellStyle name="Title 727" xfId="15496"/>
    <cellStyle name="Title 728" xfId="15497"/>
    <cellStyle name="Title 729" xfId="15498"/>
    <cellStyle name="Title 73" xfId="15499"/>
    <cellStyle name="Title 730" xfId="15500"/>
    <cellStyle name="Title 731" xfId="15501"/>
    <cellStyle name="Title 732" xfId="15502"/>
    <cellStyle name="Title 733" xfId="15503"/>
    <cellStyle name="Title 734" xfId="15504"/>
    <cellStyle name="Title 735" xfId="15505"/>
    <cellStyle name="Title 736" xfId="15506"/>
    <cellStyle name="Title 737" xfId="15507"/>
    <cellStyle name="Title 738" xfId="15508"/>
    <cellStyle name="Title 739" xfId="15509"/>
    <cellStyle name="Title 74" xfId="15510"/>
    <cellStyle name="Title 740" xfId="15511"/>
    <cellStyle name="Title 741" xfId="15512"/>
    <cellStyle name="Title 742" xfId="15513"/>
    <cellStyle name="Title 743" xfId="15514"/>
    <cellStyle name="Title 744" xfId="15515"/>
    <cellStyle name="Title 745" xfId="15516"/>
    <cellStyle name="Title 746" xfId="15517"/>
    <cellStyle name="Title 747" xfId="15518"/>
    <cellStyle name="Title 748" xfId="15519"/>
    <cellStyle name="Title 749" xfId="15520"/>
    <cellStyle name="Title 75" xfId="15521"/>
    <cellStyle name="Title 750" xfId="15522"/>
    <cellStyle name="Title 751" xfId="15523"/>
    <cellStyle name="Title 752" xfId="15524"/>
    <cellStyle name="Title 753" xfId="15525"/>
    <cellStyle name="Title 754" xfId="15526"/>
    <cellStyle name="Title 755" xfId="15527"/>
    <cellStyle name="Title 756" xfId="15528"/>
    <cellStyle name="Title 757" xfId="15529"/>
    <cellStyle name="Title 758" xfId="15530"/>
    <cellStyle name="Title 759" xfId="15531"/>
    <cellStyle name="Title 76" xfId="15532"/>
    <cellStyle name="Title 760" xfId="15533"/>
    <cellStyle name="Title 761" xfId="15534"/>
    <cellStyle name="Title 762" xfId="15535"/>
    <cellStyle name="Title 763" xfId="15536"/>
    <cellStyle name="Title 764" xfId="15537"/>
    <cellStyle name="Title 765" xfId="15538"/>
    <cellStyle name="Title 766" xfId="15539"/>
    <cellStyle name="Title 767" xfId="15540"/>
    <cellStyle name="Title 768" xfId="15541"/>
    <cellStyle name="Title 769" xfId="15542"/>
    <cellStyle name="Title 77" xfId="15543"/>
    <cellStyle name="Title 770" xfId="15544"/>
    <cellStyle name="Title 771" xfId="15545"/>
    <cellStyle name="Title 772" xfId="15546"/>
    <cellStyle name="Title 773" xfId="15547"/>
    <cellStyle name="Title 774" xfId="15548"/>
    <cellStyle name="Title 775" xfId="15549"/>
    <cellStyle name="Title 776" xfId="15550"/>
    <cellStyle name="Title 777" xfId="15551"/>
    <cellStyle name="Title 778" xfId="15552"/>
    <cellStyle name="Title 779" xfId="15553"/>
    <cellStyle name="Title 78" xfId="15554"/>
    <cellStyle name="Title 780" xfId="15555"/>
    <cellStyle name="Title 781" xfId="15556"/>
    <cellStyle name="Title 782" xfId="15557"/>
    <cellStyle name="Title 783" xfId="15558"/>
    <cellStyle name="Title 784" xfId="15559"/>
    <cellStyle name="Title 785" xfId="15560"/>
    <cellStyle name="Title 786" xfId="15561"/>
    <cellStyle name="Title 787" xfId="15562"/>
    <cellStyle name="Title 788" xfId="15563"/>
    <cellStyle name="Title 789" xfId="15564"/>
    <cellStyle name="Title 79" xfId="15565"/>
    <cellStyle name="Title 790" xfId="15566"/>
    <cellStyle name="Title 791" xfId="15567"/>
    <cellStyle name="Title 792" xfId="15568"/>
    <cellStyle name="Title 793" xfId="15569"/>
    <cellStyle name="Title 794" xfId="15570"/>
    <cellStyle name="Title 795" xfId="15571"/>
    <cellStyle name="Title 796" xfId="15572"/>
    <cellStyle name="Title 797" xfId="15573"/>
    <cellStyle name="Title 798" xfId="15574"/>
    <cellStyle name="Title 799" xfId="15575"/>
    <cellStyle name="Title 8" xfId="15576"/>
    <cellStyle name="Title 80" xfId="15577"/>
    <cellStyle name="Title 800" xfId="15578"/>
    <cellStyle name="Title 801" xfId="15579"/>
    <cellStyle name="Title 802" xfId="15580"/>
    <cellStyle name="Title 803" xfId="15581"/>
    <cellStyle name="Title 804" xfId="15582"/>
    <cellStyle name="Title 805" xfId="15583"/>
    <cellStyle name="Title 806" xfId="15584"/>
    <cellStyle name="Title 807" xfId="15585"/>
    <cellStyle name="Title 808" xfId="15586"/>
    <cellStyle name="Title 809" xfId="15587"/>
    <cellStyle name="Title 81" xfId="15588"/>
    <cellStyle name="Title 810" xfId="15589"/>
    <cellStyle name="Title 811" xfId="15590"/>
    <cellStyle name="Title 812" xfId="15591"/>
    <cellStyle name="Title 813" xfId="15592"/>
    <cellStyle name="Title 814" xfId="15593"/>
    <cellStyle name="Title 815" xfId="15594"/>
    <cellStyle name="Title 816" xfId="15595"/>
    <cellStyle name="Title 817" xfId="15596"/>
    <cellStyle name="Title 818" xfId="15597"/>
    <cellStyle name="Title 819" xfId="15598"/>
    <cellStyle name="Title 82" xfId="15599"/>
    <cellStyle name="Title 820" xfId="15600"/>
    <cellStyle name="Title 821" xfId="15601"/>
    <cellStyle name="Title 822" xfId="15602"/>
    <cellStyle name="Title 823" xfId="15603"/>
    <cellStyle name="Title 824" xfId="15604"/>
    <cellStyle name="Title 825" xfId="15605"/>
    <cellStyle name="Title 826" xfId="15606"/>
    <cellStyle name="Title 827" xfId="15607"/>
    <cellStyle name="Title 828" xfId="15608"/>
    <cellStyle name="Title 829" xfId="15609"/>
    <cellStyle name="Title 83" xfId="15610"/>
    <cellStyle name="Title 830" xfId="15611"/>
    <cellStyle name="Title 831" xfId="15612"/>
    <cellStyle name="Title 832" xfId="15613"/>
    <cellStyle name="Title 833" xfId="15614"/>
    <cellStyle name="Title 834" xfId="15615"/>
    <cellStyle name="Title 835" xfId="15616"/>
    <cellStyle name="Title 836" xfId="15617"/>
    <cellStyle name="Title 837" xfId="15618"/>
    <cellStyle name="Title 838" xfId="15619"/>
    <cellStyle name="Title 839" xfId="15620"/>
    <cellStyle name="Title 84" xfId="15621"/>
    <cellStyle name="Title 840" xfId="15622"/>
    <cellStyle name="Title 841" xfId="15623"/>
    <cellStyle name="Title 842" xfId="15624"/>
    <cellStyle name="Title 843" xfId="15625"/>
    <cellStyle name="Title 844" xfId="15626"/>
    <cellStyle name="Title 845" xfId="15627"/>
    <cellStyle name="Title 846" xfId="15628"/>
    <cellStyle name="Title 847" xfId="15629"/>
    <cellStyle name="Title 848" xfId="15630"/>
    <cellStyle name="Title 849" xfId="15631"/>
    <cellStyle name="Title 85" xfId="15632"/>
    <cellStyle name="Title 850" xfId="15633"/>
    <cellStyle name="Title 851" xfId="15634"/>
    <cellStyle name="Title 852" xfId="15635"/>
    <cellStyle name="Title 853" xfId="15636"/>
    <cellStyle name="Title 854" xfId="15637"/>
    <cellStyle name="Title 855" xfId="15638"/>
    <cellStyle name="Title 856" xfId="15639"/>
    <cellStyle name="Title 857" xfId="15640"/>
    <cellStyle name="Title 858" xfId="15641"/>
    <cellStyle name="Title 859" xfId="15642"/>
    <cellStyle name="Title 86" xfId="15643"/>
    <cellStyle name="Title 860" xfId="15644"/>
    <cellStyle name="Title 861" xfId="15645"/>
    <cellStyle name="Title 862" xfId="15646"/>
    <cellStyle name="Title 863" xfId="15647"/>
    <cellStyle name="Title 864" xfId="15648"/>
    <cellStyle name="Title 865" xfId="15649"/>
    <cellStyle name="Title 866" xfId="15650"/>
    <cellStyle name="Title 867" xfId="15651"/>
    <cellStyle name="Title 868" xfId="15652"/>
    <cellStyle name="Title 869" xfId="15653"/>
    <cellStyle name="Title 87" xfId="15654"/>
    <cellStyle name="Title 870" xfId="15655"/>
    <cellStyle name="Title 871" xfId="15656"/>
    <cellStyle name="Title 872" xfId="15657"/>
    <cellStyle name="Title 873" xfId="15658"/>
    <cellStyle name="Title 874" xfId="15659"/>
    <cellStyle name="Title 875" xfId="15660"/>
    <cellStyle name="Title 876" xfId="15661"/>
    <cellStyle name="Title 877" xfId="15662"/>
    <cellStyle name="Title 878" xfId="15663"/>
    <cellStyle name="Title 879" xfId="15664"/>
    <cellStyle name="Title 88" xfId="15665"/>
    <cellStyle name="Title 880" xfId="15666"/>
    <cellStyle name="Title 881" xfId="15667"/>
    <cellStyle name="Title 882" xfId="15668"/>
    <cellStyle name="Title 883" xfId="15669"/>
    <cellStyle name="Title 884" xfId="15670"/>
    <cellStyle name="Title 885" xfId="15671"/>
    <cellStyle name="Title 886" xfId="15672"/>
    <cellStyle name="Title 887" xfId="15673"/>
    <cellStyle name="Title 888" xfId="15674"/>
    <cellStyle name="Title 889" xfId="15675"/>
    <cellStyle name="Title 89" xfId="15676"/>
    <cellStyle name="Title 890" xfId="15677"/>
    <cellStyle name="Title 891" xfId="15678"/>
    <cellStyle name="Title 892" xfId="15679"/>
    <cellStyle name="Title 893" xfId="15680"/>
    <cellStyle name="Title 894" xfId="15681"/>
    <cellStyle name="Title 895" xfId="15682"/>
    <cellStyle name="Title 896" xfId="15683"/>
    <cellStyle name="Title 897" xfId="15684"/>
    <cellStyle name="Title 898" xfId="15685"/>
    <cellStyle name="Title 899" xfId="15686"/>
    <cellStyle name="Title 9" xfId="15687"/>
    <cellStyle name="Title 90" xfId="15688"/>
    <cellStyle name="Title 900" xfId="15689"/>
    <cellStyle name="Title 901" xfId="15690"/>
    <cellStyle name="Title 902" xfId="15691"/>
    <cellStyle name="Title 903" xfId="15692"/>
    <cellStyle name="Title 904" xfId="15693"/>
    <cellStyle name="Title 905" xfId="15694"/>
    <cellStyle name="Title 906" xfId="15695"/>
    <cellStyle name="Title 907" xfId="15696"/>
    <cellStyle name="Title 908" xfId="15697"/>
    <cellStyle name="Title 909" xfId="15698"/>
    <cellStyle name="Title 91" xfId="15699"/>
    <cellStyle name="Title 910" xfId="15700"/>
    <cellStyle name="Title 911" xfId="15701"/>
    <cellStyle name="Title 912" xfId="15702"/>
    <cellStyle name="Title 913" xfId="15703"/>
    <cellStyle name="Title 914" xfId="15704"/>
    <cellStyle name="Title 915" xfId="15705"/>
    <cellStyle name="Title 916" xfId="15706"/>
    <cellStyle name="Title 917" xfId="15707"/>
    <cellStyle name="Title 918" xfId="15708"/>
    <cellStyle name="Title 919" xfId="15709"/>
    <cellStyle name="Title 92" xfId="15710"/>
    <cellStyle name="Title 920" xfId="15711"/>
    <cellStyle name="Title 921" xfId="15712"/>
    <cellStyle name="Title 922" xfId="15713"/>
    <cellStyle name="Title 923" xfId="15714"/>
    <cellStyle name="Title 924" xfId="15715"/>
    <cellStyle name="Title 925" xfId="15716"/>
    <cellStyle name="Title 926" xfId="15717"/>
    <cellStyle name="Title 927" xfId="15718"/>
    <cellStyle name="Title 928" xfId="15719"/>
    <cellStyle name="Title 929" xfId="15720"/>
    <cellStyle name="Title 93" xfId="15721"/>
    <cellStyle name="Title 930" xfId="15722"/>
    <cellStyle name="Title 931" xfId="15723"/>
    <cellStyle name="Title 932" xfId="15724"/>
    <cellStyle name="Title 933" xfId="15725"/>
    <cellStyle name="Title 934" xfId="15726"/>
    <cellStyle name="Title 935" xfId="15727"/>
    <cellStyle name="Title 936" xfId="15728"/>
    <cellStyle name="Title 937" xfId="15729"/>
    <cellStyle name="Title 938" xfId="15730"/>
    <cellStyle name="Title 939" xfId="15731"/>
    <cellStyle name="Title 94" xfId="15732"/>
    <cellStyle name="Title 940" xfId="15733"/>
    <cellStyle name="Title 941" xfId="15734"/>
    <cellStyle name="Title 942" xfId="15735"/>
    <cellStyle name="Title 943" xfId="15736"/>
    <cellStyle name="Title 944" xfId="15737"/>
    <cellStyle name="Title 945" xfId="15738"/>
    <cellStyle name="Title 946" xfId="15739"/>
    <cellStyle name="Title 947" xfId="15740"/>
    <cellStyle name="Title 948" xfId="15741"/>
    <cellStyle name="Title 949" xfId="15742"/>
    <cellStyle name="Title 95" xfId="15743"/>
    <cellStyle name="Title 950" xfId="15744"/>
    <cellStyle name="Title 951" xfId="15745"/>
    <cellStyle name="Title 952" xfId="15746"/>
    <cellStyle name="Title 953" xfId="15747"/>
    <cellStyle name="Title 954" xfId="15748"/>
    <cellStyle name="Title 955" xfId="15749"/>
    <cellStyle name="Title 956" xfId="15750"/>
    <cellStyle name="Title 957" xfId="15751"/>
    <cellStyle name="Title 958" xfId="15752"/>
    <cellStyle name="Title 959" xfId="15753"/>
    <cellStyle name="Title 96" xfId="15754"/>
    <cellStyle name="Title 960" xfId="15755"/>
    <cellStyle name="Title 961" xfId="15756"/>
    <cellStyle name="Title 962" xfId="15757"/>
    <cellStyle name="Title 963" xfId="15758"/>
    <cellStyle name="Title 964" xfId="15759"/>
    <cellStyle name="Title 965" xfId="15760"/>
    <cellStyle name="Title 966" xfId="15761"/>
    <cellStyle name="Title 967" xfId="15762"/>
    <cellStyle name="Title 968" xfId="15763"/>
    <cellStyle name="Title 969" xfId="15764"/>
    <cellStyle name="Title 97" xfId="15765"/>
    <cellStyle name="Title 970" xfId="15766"/>
    <cellStyle name="Title 971" xfId="15767"/>
    <cellStyle name="Title 972" xfId="15768"/>
    <cellStyle name="Title 973" xfId="15769"/>
    <cellStyle name="Title 974" xfId="15770"/>
    <cellStyle name="Title 975" xfId="15771"/>
    <cellStyle name="Title 976" xfId="15772"/>
    <cellStyle name="Title 977" xfId="15773"/>
    <cellStyle name="Title 978" xfId="15774"/>
    <cellStyle name="Title 979" xfId="15775"/>
    <cellStyle name="Title 98" xfId="15776"/>
    <cellStyle name="Title 980" xfId="15777"/>
    <cellStyle name="Title 981" xfId="15778"/>
    <cellStyle name="Title 982" xfId="15779"/>
    <cellStyle name="Title 983" xfId="15780"/>
    <cellStyle name="Title 984" xfId="15781"/>
    <cellStyle name="Title 985" xfId="15782"/>
    <cellStyle name="Title 986" xfId="15783"/>
    <cellStyle name="Title 987" xfId="15784"/>
    <cellStyle name="Title 988" xfId="15785"/>
    <cellStyle name="Title 989" xfId="15786"/>
    <cellStyle name="Title 99" xfId="15787"/>
    <cellStyle name="Title 990" xfId="15788"/>
    <cellStyle name="Title 991" xfId="15789"/>
    <cellStyle name="Title 992" xfId="15790"/>
    <cellStyle name="Title 993" xfId="15791"/>
    <cellStyle name="Title 994" xfId="15792"/>
    <cellStyle name="Title 995" xfId="15793"/>
    <cellStyle name="Title 996" xfId="15794"/>
    <cellStyle name="Title 997" xfId="15795"/>
    <cellStyle name="Title 998" xfId="15796"/>
    <cellStyle name="Title 999" xfId="15797"/>
    <cellStyle name="Titolo" xfId="697"/>
    <cellStyle name="Titolo 1" xfId="698"/>
    <cellStyle name="Titolo 2" xfId="699"/>
    <cellStyle name="Titolo 3" xfId="700"/>
    <cellStyle name="Titolo 4" xfId="701"/>
    <cellStyle name="Titolo_Cat risk" xfId="702"/>
    <cellStyle name="Titre" xfId="703"/>
    <cellStyle name="Titre 2" xfId="704"/>
    <cellStyle name="Titre 1" xfId="705"/>
    <cellStyle name="Titre 1 2" xfId="706"/>
    <cellStyle name="Titre 2" xfId="707"/>
    <cellStyle name="Titre 2 2" xfId="708"/>
    <cellStyle name="Titre 3" xfId="709"/>
    <cellStyle name="Titre 3 2" xfId="710"/>
    <cellStyle name="Titre 4" xfId="711"/>
    <cellStyle name="Titre 4 2" xfId="712"/>
    <cellStyle name="Titre_CEIOPS-DOC-20-08 Solo 28 May 2008-post-rubino" xfId="713"/>
    <cellStyle name="Título" xfId="714"/>
    <cellStyle name="Título 1" xfId="715"/>
    <cellStyle name="Título 2" xfId="716"/>
    <cellStyle name="Título 3" xfId="717"/>
    <cellStyle name="Total" xfId="16967"/>
    <cellStyle name="Total 2" xfId="718"/>
    <cellStyle name="Totale" xfId="719"/>
    <cellStyle name="Tulostus" xfId="720"/>
    <cellStyle name="Tulostus 2" xfId="721"/>
    <cellStyle name="VALOR" xfId="722"/>
    <cellStyle name="Valore non valido" xfId="723"/>
    <cellStyle name="Valore non valido 2" xfId="724"/>
    <cellStyle name="Valore valido" xfId="725"/>
    <cellStyle name="Valore valido 2" xfId="726"/>
    <cellStyle name="Varoitusteksti" xfId="727"/>
    <cellStyle name="Verificar Célula" xfId="728"/>
    <cellStyle name="Verificar Célula 2" xfId="729"/>
    <cellStyle name="Verificar Célula 3" xfId="730"/>
    <cellStyle name="Vérification" xfId="731"/>
    <cellStyle name="Vérification 2" xfId="732"/>
    <cellStyle name="Warning Text" xfId="733"/>
    <cellStyle name="Warning Text 10" xfId="15798"/>
    <cellStyle name="Warning Text 100" xfId="15799"/>
    <cellStyle name="Warning Text 1000" xfId="15800"/>
    <cellStyle name="Warning Text 1001" xfId="15801"/>
    <cellStyle name="Warning Text 1002" xfId="15802"/>
    <cellStyle name="Warning Text 1003" xfId="15803"/>
    <cellStyle name="Warning Text 1004" xfId="15804"/>
    <cellStyle name="Warning Text 1005" xfId="15805"/>
    <cellStyle name="Warning Text 1006" xfId="15806"/>
    <cellStyle name="Warning Text 1007" xfId="15807"/>
    <cellStyle name="Warning Text 1008" xfId="15808"/>
    <cellStyle name="Warning Text 1009" xfId="15809"/>
    <cellStyle name="Warning Text 101" xfId="15810"/>
    <cellStyle name="Warning Text 1010" xfId="15811"/>
    <cellStyle name="Warning Text 1011" xfId="15812"/>
    <cellStyle name="Warning Text 1012" xfId="15813"/>
    <cellStyle name="Warning Text 1013" xfId="15814"/>
    <cellStyle name="Warning Text 1014" xfId="15815"/>
    <cellStyle name="Warning Text 1015" xfId="15816"/>
    <cellStyle name="Warning Text 1016" xfId="15817"/>
    <cellStyle name="Warning Text 1017" xfId="15818"/>
    <cellStyle name="Warning Text 1018" xfId="15819"/>
    <cellStyle name="Warning Text 1019" xfId="15820"/>
    <cellStyle name="Warning Text 102" xfId="15821"/>
    <cellStyle name="Warning Text 1020" xfId="15822"/>
    <cellStyle name="Warning Text 1021" xfId="15823"/>
    <cellStyle name="Warning Text 1022" xfId="15824"/>
    <cellStyle name="Warning Text 1023" xfId="15825"/>
    <cellStyle name="Warning Text 1024" xfId="15826"/>
    <cellStyle name="Warning Text 1025" xfId="15827"/>
    <cellStyle name="Warning Text 1026" xfId="15828"/>
    <cellStyle name="Warning Text 1027" xfId="15829"/>
    <cellStyle name="Warning Text 1028" xfId="15830"/>
    <cellStyle name="Warning Text 1029" xfId="15831"/>
    <cellStyle name="Warning Text 103" xfId="15832"/>
    <cellStyle name="Warning Text 1030" xfId="15833"/>
    <cellStyle name="Warning Text 1031" xfId="15834"/>
    <cellStyle name="Warning Text 1032" xfId="15835"/>
    <cellStyle name="Warning Text 1033" xfId="15836"/>
    <cellStyle name="Warning Text 1034" xfId="15837"/>
    <cellStyle name="Warning Text 1035" xfId="15838"/>
    <cellStyle name="Warning Text 1036" xfId="15839"/>
    <cellStyle name="Warning Text 1037" xfId="15840"/>
    <cellStyle name="Warning Text 1038" xfId="15841"/>
    <cellStyle name="Warning Text 1039" xfId="15842"/>
    <cellStyle name="Warning Text 104" xfId="15843"/>
    <cellStyle name="Warning Text 1040" xfId="15844"/>
    <cellStyle name="Warning Text 1041" xfId="15845"/>
    <cellStyle name="Warning Text 1042" xfId="15846"/>
    <cellStyle name="Warning Text 1043" xfId="15847"/>
    <cellStyle name="Warning Text 1044" xfId="15848"/>
    <cellStyle name="Warning Text 1045" xfId="15849"/>
    <cellStyle name="Warning Text 1046" xfId="15850"/>
    <cellStyle name="Warning Text 1047" xfId="15851"/>
    <cellStyle name="Warning Text 1048" xfId="15852"/>
    <cellStyle name="Warning Text 1049" xfId="15853"/>
    <cellStyle name="Warning Text 105" xfId="15854"/>
    <cellStyle name="Warning Text 1050" xfId="15855"/>
    <cellStyle name="Warning Text 1051" xfId="15856"/>
    <cellStyle name="Warning Text 1052" xfId="15857"/>
    <cellStyle name="Warning Text 1053" xfId="15858"/>
    <cellStyle name="Warning Text 1054" xfId="15859"/>
    <cellStyle name="Warning Text 1055" xfId="15860"/>
    <cellStyle name="Warning Text 1056" xfId="15861"/>
    <cellStyle name="Warning Text 1057" xfId="15862"/>
    <cellStyle name="Warning Text 1058" xfId="15863"/>
    <cellStyle name="Warning Text 1059" xfId="15864"/>
    <cellStyle name="Warning Text 106" xfId="15865"/>
    <cellStyle name="Warning Text 1060" xfId="15866"/>
    <cellStyle name="Warning Text 1061" xfId="15867"/>
    <cellStyle name="Warning Text 1062" xfId="15868"/>
    <cellStyle name="Warning Text 1063" xfId="15869"/>
    <cellStyle name="Warning Text 1064" xfId="15870"/>
    <cellStyle name="Warning Text 1065" xfId="15871"/>
    <cellStyle name="Warning Text 1066" xfId="15872"/>
    <cellStyle name="Warning Text 1067" xfId="15873"/>
    <cellStyle name="Warning Text 1068" xfId="15874"/>
    <cellStyle name="Warning Text 1069" xfId="15875"/>
    <cellStyle name="Warning Text 107" xfId="15876"/>
    <cellStyle name="Warning Text 1070" xfId="15877"/>
    <cellStyle name="Warning Text 1071" xfId="15878"/>
    <cellStyle name="Warning Text 1072" xfId="15879"/>
    <cellStyle name="Warning Text 1073" xfId="15880"/>
    <cellStyle name="Warning Text 1074" xfId="15881"/>
    <cellStyle name="Warning Text 1075" xfId="15882"/>
    <cellStyle name="Warning Text 1076" xfId="15883"/>
    <cellStyle name="Warning Text 1077" xfId="15884"/>
    <cellStyle name="Warning Text 1078" xfId="15885"/>
    <cellStyle name="Warning Text 1079" xfId="15886"/>
    <cellStyle name="Warning Text 108" xfId="15887"/>
    <cellStyle name="Warning Text 1080" xfId="15888"/>
    <cellStyle name="Warning Text 1081" xfId="15889"/>
    <cellStyle name="Warning Text 1082" xfId="15890"/>
    <cellStyle name="Warning Text 1083" xfId="15891"/>
    <cellStyle name="Warning Text 1084" xfId="15892"/>
    <cellStyle name="Warning Text 1085" xfId="15893"/>
    <cellStyle name="Warning Text 1086" xfId="15894"/>
    <cellStyle name="Warning Text 1087" xfId="15895"/>
    <cellStyle name="Warning Text 1088" xfId="15896"/>
    <cellStyle name="Warning Text 1089" xfId="15897"/>
    <cellStyle name="Warning Text 109" xfId="15898"/>
    <cellStyle name="Warning Text 1090" xfId="15899"/>
    <cellStyle name="Warning Text 1091" xfId="15900"/>
    <cellStyle name="Warning Text 1092" xfId="15901"/>
    <cellStyle name="Warning Text 1093" xfId="15902"/>
    <cellStyle name="Warning Text 1094" xfId="15903"/>
    <cellStyle name="Warning Text 1095" xfId="15904"/>
    <cellStyle name="Warning Text 1096" xfId="15905"/>
    <cellStyle name="Warning Text 1097" xfId="15906"/>
    <cellStyle name="Warning Text 1098" xfId="15907"/>
    <cellStyle name="Warning Text 1099" xfId="15908"/>
    <cellStyle name="Warning Text 11" xfId="15909"/>
    <cellStyle name="Warning Text 110" xfId="15910"/>
    <cellStyle name="Warning Text 1100" xfId="15911"/>
    <cellStyle name="Warning Text 1101" xfId="15912"/>
    <cellStyle name="Warning Text 1102" xfId="15913"/>
    <cellStyle name="Warning Text 1103" xfId="15914"/>
    <cellStyle name="Warning Text 1104" xfId="15915"/>
    <cellStyle name="Warning Text 1105" xfId="15916"/>
    <cellStyle name="Warning Text 1106" xfId="15917"/>
    <cellStyle name="Warning Text 1107" xfId="15918"/>
    <cellStyle name="Warning Text 1108" xfId="15919"/>
    <cellStyle name="Warning Text 1109" xfId="15920"/>
    <cellStyle name="Warning Text 111" xfId="15921"/>
    <cellStyle name="Warning Text 1110" xfId="15922"/>
    <cellStyle name="Warning Text 1111" xfId="15923"/>
    <cellStyle name="Warning Text 1112" xfId="15924"/>
    <cellStyle name="Warning Text 1113" xfId="15925"/>
    <cellStyle name="Warning Text 1114" xfId="15926"/>
    <cellStyle name="Warning Text 1115" xfId="15927"/>
    <cellStyle name="Warning Text 1116" xfId="15928"/>
    <cellStyle name="Warning Text 1117" xfId="15929"/>
    <cellStyle name="Warning Text 1118" xfId="15930"/>
    <cellStyle name="Warning Text 1119" xfId="15931"/>
    <cellStyle name="Warning Text 112" xfId="15932"/>
    <cellStyle name="Warning Text 1120" xfId="15933"/>
    <cellStyle name="Warning Text 1121" xfId="15934"/>
    <cellStyle name="Warning Text 1122" xfId="15935"/>
    <cellStyle name="Warning Text 1123" xfId="15936"/>
    <cellStyle name="Warning Text 1124" xfId="15937"/>
    <cellStyle name="Warning Text 1125" xfId="15938"/>
    <cellStyle name="Warning Text 1126" xfId="15939"/>
    <cellStyle name="Warning Text 1127" xfId="15940"/>
    <cellStyle name="Warning Text 1128" xfId="15941"/>
    <cellStyle name="Warning Text 1129" xfId="15942"/>
    <cellStyle name="Warning Text 113" xfId="15943"/>
    <cellStyle name="Warning Text 1130" xfId="15944"/>
    <cellStyle name="Warning Text 1131" xfId="15945"/>
    <cellStyle name="Warning Text 1132" xfId="15946"/>
    <cellStyle name="Warning Text 1133" xfId="15947"/>
    <cellStyle name="Warning Text 1134" xfId="15948"/>
    <cellStyle name="Warning Text 1135" xfId="15949"/>
    <cellStyle name="Warning Text 1136" xfId="15950"/>
    <cellStyle name="Warning Text 1137" xfId="15951"/>
    <cellStyle name="Warning Text 1138" xfId="15952"/>
    <cellStyle name="Warning Text 1139" xfId="15953"/>
    <cellStyle name="Warning Text 114" xfId="15954"/>
    <cellStyle name="Warning Text 1140" xfId="15955"/>
    <cellStyle name="Warning Text 1141" xfId="15956"/>
    <cellStyle name="Warning Text 1142" xfId="15957"/>
    <cellStyle name="Warning Text 1143" xfId="15958"/>
    <cellStyle name="Warning Text 1144" xfId="15959"/>
    <cellStyle name="Warning Text 1145" xfId="15960"/>
    <cellStyle name="Warning Text 1146" xfId="15961"/>
    <cellStyle name="Warning Text 1147" xfId="15962"/>
    <cellStyle name="Warning Text 1148" xfId="15963"/>
    <cellStyle name="Warning Text 1149" xfId="15964"/>
    <cellStyle name="Warning Text 115" xfId="15965"/>
    <cellStyle name="Warning Text 1150" xfId="15966"/>
    <cellStyle name="Warning Text 1151" xfId="15967"/>
    <cellStyle name="Warning Text 1152" xfId="15968"/>
    <cellStyle name="Warning Text 1153" xfId="15969"/>
    <cellStyle name="Warning Text 1154" xfId="15970"/>
    <cellStyle name="Warning Text 1155" xfId="15971"/>
    <cellStyle name="Warning Text 1156" xfId="15972"/>
    <cellStyle name="Warning Text 1157" xfId="15973"/>
    <cellStyle name="Warning Text 1158" xfId="15974"/>
    <cellStyle name="Warning Text 1159" xfId="15975"/>
    <cellStyle name="Warning Text 116" xfId="15976"/>
    <cellStyle name="Warning Text 1160" xfId="15977"/>
    <cellStyle name="Warning Text 117" xfId="15978"/>
    <cellStyle name="Warning Text 118" xfId="15979"/>
    <cellStyle name="Warning Text 119" xfId="15980"/>
    <cellStyle name="Warning Text 12" xfId="15981"/>
    <cellStyle name="Warning Text 120" xfId="15982"/>
    <cellStyle name="Warning Text 121" xfId="15983"/>
    <cellStyle name="Warning Text 122" xfId="15984"/>
    <cellStyle name="Warning Text 123" xfId="15985"/>
    <cellStyle name="Warning Text 124" xfId="15986"/>
    <cellStyle name="Warning Text 125" xfId="15987"/>
    <cellStyle name="Warning Text 126" xfId="15988"/>
    <cellStyle name="Warning Text 127" xfId="15989"/>
    <cellStyle name="Warning Text 128" xfId="15990"/>
    <cellStyle name="Warning Text 129" xfId="15991"/>
    <cellStyle name="Warning Text 13" xfId="15992"/>
    <cellStyle name="Warning Text 130" xfId="15993"/>
    <cellStyle name="Warning Text 131" xfId="15994"/>
    <cellStyle name="Warning Text 132" xfId="15995"/>
    <cellStyle name="Warning Text 133" xfId="15996"/>
    <cellStyle name="Warning Text 134" xfId="15997"/>
    <cellStyle name="Warning Text 135" xfId="15998"/>
    <cellStyle name="Warning Text 136" xfId="15999"/>
    <cellStyle name="Warning Text 137" xfId="16000"/>
    <cellStyle name="Warning Text 138" xfId="16001"/>
    <cellStyle name="Warning Text 139" xfId="16002"/>
    <cellStyle name="Warning Text 14" xfId="16003"/>
    <cellStyle name="Warning Text 140" xfId="16004"/>
    <cellStyle name="Warning Text 141" xfId="16005"/>
    <cellStyle name="Warning Text 142" xfId="16006"/>
    <cellStyle name="Warning Text 143" xfId="16007"/>
    <cellStyle name="Warning Text 144" xfId="16008"/>
    <cellStyle name="Warning Text 145" xfId="16009"/>
    <cellStyle name="Warning Text 146" xfId="16010"/>
    <cellStyle name="Warning Text 147" xfId="16011"/>
    <cellStyle name="Warning Text 148" xfId="16012"/>
    <cellStyle name="Warning Text 149" xfId="16013"/>
    <cellStyle name="Warning Text 15" xfId="16014"/>
    <cellStyle name="Warning Text 150" xfId="16015"/>
    <cellStyle name="Warning Text 151" xfId="16016"/>
    <cellStyle name="Warning Text 152" xfId="16017"/>
    <cellStyle name="Warning Text 153" xfId="16018"/>
    <cellStyle name="Warning Text 154" xfId="16019"/>
    <cellStyle name="Warning Text 155" xfId="16020"/>
    <cellStyle name="Warning Text 156" xfId="16021"/>
    <cellStyle name="Warning Text 157" xfId="16022"/>
    <cellStyle name="Warning Text 158" xfId="16023"/>
    <cellStyle name="Warning Text 159" xfId="16024"/>
    <cellStyle name="Warning Text 16" xfId="16025"/>
    <cellStyle name="Warning Text 160" xfId="16026"/>
    <cellStyle name="Warning Text 161" xfId="16027"/>
    <cellStyle name="Warning Text 162" xfId="16028"/>
    <cellStyle name="Warning Text 163" xfId="16029"/>
    <cellStyle name="Warning Text 164" xfId="16030"/>
    <cellStyle name="Warning Text 165" xfId="16031"/>
    <cellStyle name="Warning Text 166" xfId="16032"/>
    <cellStyle name="Warning Text 167" xfId="16033"/>
    <cellStyle name="Warning Text 168" xfId="16034"/>
    <cellStyle name="Warning Text 169" xfId="16035"/>
    <cellStyle name="Warning Text 17" xfId="16036"/>
    <cellStyle name="Warning Text 170" xfId="16037"/>
    <cellStyle name="Warning Text 171" xfId="16038"/>
    <cellStyle name="Warning Text 172" xfId="16039"/>
    <cellStyle name="Warning Text 173" xfId="16040"/>
    <cellStyle name="Warning Text 174" xfId="16041"/>
    <cellStyle name="Warning Text 175" xfId="16042"/>
    <cellStyle name="Warning Text 176" xfId="16043"/>
    <cellStyle name="Warning Text 177" xfId="16044"/>
    <cellStyle name="Warning Text 178" xfId="16045"/>
    <cellStyle name="Warning Text 179" xfId="16046"/>
    <cellStyle name="Warning Text 18" xfId="16047"/>
    <cellStyle name="Warning Text 180" xfId="16048"/>
    <cellStyle name="Warning Text 181" xfId="16049"/>
    <cellStyle name="Warning Text 182" xfId="16050"/>
    <cellStyle name="Warning Text 183" xfId="16051"/>
    <cellStyle name="Warning Text 184" xfId="16052"/>
    <cellStyle name="Warning Text 185" xfId="16053"/>
    <cellStyle name="Warning Text 186" xfId="16054"/>
    <cellStyle name="Warning Text 187" xfId="16055"/>
    <cellStyle name="Warning Text 188" xfId="16056"/>
    <cellStyle name="Warning Text 189" xfId="16057"/>
    <cellStyle name="Warning Text 19" xfId="16058"/>
    <cellStyle name="Warning Text 190" xfId="16059"/>
    <cellStyle name="Warning Text 191" xfId="16060"/>
    <cellStyle name="Warning Text 192" xfId="16061"/>
    <cellStyle name="Warning Text 193" xfId="16062"/>
    <cellStyle name="Warning Text 194" xfId="16063"/>
    <cellStyle name="Warning Text 195" xfId="16064"/>
    <cellStyle name="Warning Text 196" xfId="16065"/>
    <cellStyle name="Warning Text 197" xfId="16066"/>
    <cellStyle name="Warning Text 198" xfId="16067"/>
    <cellStyle name="Warning Text 199" xfId="16068"/>
    <cellStyle name="Warning Text 2" xfId="734"/>
    <cellStyle name="Warning Text 20" xfId="16069"/>
    <cellStyle name="Warning Text 200" xfId="16070"/>
    <cellStyle name="Warning Text 201" xfId="16071"/>
    <cellStyle name="Warning Text 202" xfId="16072"/>
    <cellStyle name="Warning Text 203" xfId="16073"/>
    <cellStyle name="Warning Text 204" xfId="16074"/>
    <cellStyle name="Warning Text 205" xfId="16075"/>
    <cellStyle name="Warning Text 206" xfId="16076"/>
    <cellStyle name="Warning Text 207" xfId="16077"/>
    <cellStyle name="Warning Text 208" xfId="16078"/>
    <cellStyle name="Warning Text 209" xfId="16079"/>
    <cellStyle name="Warning Text 21" xfId="16080"/>
    <cellStyle name="Warning Text 210" xfId="16081"/>
    <cellStyle name="Warning Text 211" xfId="16082"/>
    <cellStyle name="Warning Text 212" xfId="16083"/>
    <cellStyle name="Warning Text 213" xfId="16084"/>
    <cellStyle name="Warning Text 214" xfId="16085"/>
    <cellStyle name="Warning Text 215" xfId="16086"/>
    <cellStyle name="Warning Text 216" xfId="16087"/>
    <cellStyle name="Warning Text 217" xfId="16088"/>
    <cellStyle name="Warning Text 218" xfId="16089"/>
    <cellStyle name="Warning Text 219" xfId="16090"/>
    <cellStyle name="Warning Text 22" xfId="16091"/>
    <cellStyle name="Warning Text 220" xfId="16092"/>
    <cellStyle name="Warning Text 221" xfId="16093"/>
    <cellStyle name="Warning Text 222" xfId="16094"/>
    <cellStyle name="Warning Text 223" xfId="16095"/>
    <cellStyle name="Warning Text 224" xfId="16096"/>
    <cellStyle name="Warning Text 225" xfId="16097"/>
    <cellStyle name="Warning Text 226" xfId="16098"/>
    <cellStyle name="Warning Text 227" xfId="16099"/>
    <cellStyle name="Warning Text 228" xfId="16100"/>
    <cellStyle name="Warning Text 229" xfId="16101"/>
    <cellStyle name="Warning Text 23" xfId="16102"/>
    <cellStyle name="Warning Text 230" xfId="16103"/>
    <cellStyle name="Warning Text 231" xfId="16104"/>
    <cellStyle name="Warning Text 232" xfId="16105"/>
    <cellStyle name="Warning Text 233" xfId="16106"/>
    <cellStyle name="Warning Text 234" xfId="16107"/>
    <cellStyle name="Warning Text 235" xfId="16108"/>
    <cellStyle name="Warning Text 236" xfId="16109"/>
    <cellStyle name="Warning Text 237" xfId="16110"/>
    <cellStyle name="Warning Text 238" xfId="16111"/>
    <cellStyle name="Warning Text 239" xfId="16112"/>
    <cellStyle name="Warning Text 24" xfId="16113"/>
    <cellStyle name="Warning Text 240" xfId="16114"/>
    <cellStyle name="Warning Text 241" xfId="16115"/>
    <cellStyle name="Warning Text 242" xfId="16116"/>
    <cellStyle name="Warning Text 243" xfId="16117"/>
    <cellStyle name="Warning Text 244" xfId="16118"/>
    <cellStyle name="Warning Text 245" xfId="16119"/>
    <cellStyle name="Warning Text 246" xfId="16120"/>
    <cellStyle name="Warning Text 247" xfId="16121"/>
    <cellStyle name="Warning Text 248" xfId="16122"/>
    <cellStyle name="Warning Text 249" xfId="16123"/>
    <cellStyle name="Warning Text 25" xfId="16124"/>
    <cellStyle name="Warning Text 250" xfId="16125"/>
    <cellStyle name="Warning Text 251" xfId="16126"/>
    <cellStyle name="Warning Text 252" xfId="16127"/>
    <cellStyle name="Warning Text 253" xfId="16128"/>
    <cellStyle name="Warning Text 254" xfId="16129"/>
    <cellStyle name="Warning Text 255" xfId="16130"/>
    <cellStyle name="Warning Text 256" xfId="16131"/>
    <cellStyle name="Warning Text 257" xfId="16132"/>
    <cellStyle name="Warning Text 258" xfId="16133"/>
    <cellStyle name="Warning Text 259" xfId="16134"/>
    <cellStyle name="Warning Text 26" xfId="16135"/>
    <cellStyle name="Warning Text 260" xfId="16136"/>
    <cellStyle name="Warning Text 261" xfId="16137"/>
    <cellStyle name="Warning Text 262" xfId="16138"/>
    <cellStyle name="Warning Text 263" xfId="16139"/>
    <cellStyle name="Warning Text 264" xfId="16140"/>
    <cellStyle name="Warning Text 265" xfId="16141"/>
    <cellStyle name="Warning Text 266" xfId="16142"/>
    <cellStyle name="Warning Text 267" xfId="16143"/>
    <cellStyle name="Warning Text 268" xfId="16144"/>
    <cellStyle name="Warning Text 269" xfId="16145"/>
    <cellStyle name="Warning Text 27" xfId="16146"/>
    <cellStyle name="Warning Text 270" xfId="16147"/>
    <cellStyle name="Warning Text 271" xfId="16148"/>
    <cellStyle name="Warning Text 272" xfId="16149"/>
    <cellStyle name="Warning Text 273" xfId="16150"/>
    <cellStyle name="Warning Text 274" xfId="16151"/>
    <cellStyle name="Warning Text 275" xfId="16152"/>
    <cellStyle name="Warning Text 276" xfId="16153"/>
    <cellStyle name="Warning Text 277" xfId="16154"/>
    <cellStyle name="Warning Text 278" xfId="16155"/>
    <cellStyle name="Warning Text 279" xfId="16156"/>
    <cellStyle name="Warning Text 28" xfId="16157"/>
    <cellStyle name="Warning Text 280" xfId="16158"/>
    <cellStyle name="Warning Text 281" xfId="16159"/>
    <cellStyle name="Warning Text 282" xfId="16160"/>
    <cellStyle name="Warning Text 283" xfId="16161"/>
    <cellStyle name="Warning Text 284" xfId="16162"/>
    <cellStyle name="Warning Text 285" xfId="16163"/>
    <cellStyle name="Warning Text 286" xfId="16164"/>
    <cellStyle name="Warning Text 287" xfId="16165"/>
    <cellStyle name="Warning Text 288" xfId="16166"/>
    <cellStyle name="Warning Text 289" xfId="16167"/>
    <cellStyle name="Warning Text 29" xfId="16168"/>
    <cellStyle name="Warning Text 290" xfId="16169"/>
    <cellStyle name="Warning Text 291" xfId="16170"/>
    <cellStyle name="Warning Text 292" xfId="16171"/>
    <cellStyle name="Warning Text 293" xfId="16172"/>
    <cellStyle name="Warning Text 294" xfId="16173"/>
    <cellStyle name="Warning Text 295" xfId="16174"/>
    <cellStyle name="Warning Text 296" xfId="16175"/>
    <cellStyle name="Warning Text 297" xfId="16176"/>
    <cellStyle name="Warning Text 298" xfId="16177"/>
    <cellStyle name="Warning Text 299" xfId="16178"/>
    <cellStyle name="Warning Text 3" xfId="735"/>
    <cellStyle name="Warning Text 30" xfId="16179"/>
    <cellStyle name="Warning Text 300" xfId="16180"/>
    <cellStyle name="Warning Text 301" xfId="16181"/>
    <cellStyle name="Warning Text 302" xfId="16182"/>
    <cellStyle name="Warning Text 303" xfId="16183"/>
    <cellStyle name="Warning Text 304" xfId="16184"/>
    <cellStyle name="Warning Text 305" xfId="16185"/>
    <cellStyle name="Warning Text 306" xfId="16186"/>
    <cellStyle name="Warning Text 307" xfId="16187"/>
    <cellStyle name="Warning Text 308" xfId="16188"/>
    <cellStyle name="Warning Text 309" xfId="16189"/>
    <cellStyle name="Warning Text 31" xfId="16190"/>
    <cellStyle name="Warning Text 310" xfId="16191"/>
    <cellStyle name="Warning Text 311" xfId="16192"/>
    <cellStyle name="Warning Text 312" xfId="16193"/>
    <cellStyle name="Warning Text 313" xfId="16194"/>
    <cellStyle name="Warning Text 314" xfId="16195"/>
    <cellStyle name="Warning Text 315" xfId="16196"/>
    <cellStyle name="Warning Text 316" xfId="16197"/>
    <cellStyle name="Warning Text 317" xfId="16198"/>
    <cellStyle name="Warning Text 318" xfId="16199"/>
    <cellStyle name="Warning Text 319" xfId="16200"/>
    <cellStyle name="Warning Text 32" xfId="16201"/>
    <cellStyle name="Warning Text 320" xfId="16202"/>
    <cellStyle name="Warning Text 321" xfId="16203"/>
    <cellStyle name="Warning Text 322" xfId="16204"/>
    <cellStyle name="Warning Text 323" xfId="16205"/>
    <cellStyle name="Warning Text 324" xfId="16206"/>
    <cellStyle name="Warning Text 325" xfId="16207"/>
    <cellStyle name="Warning Text 326" xfId="16208"/>
    <cellStyle name="Warning Text 327" xfId="16209"/>
    <cellStyle name="Warning Text 328" xfId="16210"/>
    <cellStyle name="Warning Text 329" xfId="16211"/>
    <cellStyle name="Warning Text 33" xfId="16212"/>
    <cellStyle name="Warning Text 330" xfId="16213"/>
    <cellStyle name="Warning Text 331" xfId="16214"/>
    <cellStyle name="Warning Text 332" xfId="16215"/>
    <cellStyle name="Warning Text 333" xfId="16216"/>
    <cellStyle name="Warning Text 334" xfId="16217"/>
    <cellStyle name="Warning Text 335" xfId="16218"/>
    <cellStyle name="Warning Text 336" xfId="16219"/>
    <cellStyle name="Warning Text 337" xfId="16220"/>
    <cellStyle name="Warning Text 338" xfId="16221"/>
    <cellStyle name="Warning Text 339" xfId="16222"/>
    <cellStyle name="Warning Text 34" xfId="16223"/>
    <cellStyle name="Warning Text 340" xfId="16224"/>
    <cellStyle name="Warning Text 341" xfId="16225"/>
    <cellStyle name="Warning Text 342" xfId="16226"/>
    <cellStyle name="Warning Text 343" xfId="16227"/>
    <cellStyle name="Warning Text 344" xfId="16228"/>
    <cellStyle name="Warning Text 345" xfId="16229"/>
    <cellStyle name="Warning Text 346" xfId="16230"/>
    <cellStyle name="Warning Text 347" xfId="16231"/>
    <cellStyle name="Warning Text 348" xfId="16232"/>
    <cellStyle name="Warning Text 349" xfId="16233"/>
    <cellStyle name="Warning Text 35" xfId="16234"/>
    <cellStyle name="Warning Text 350" xfId="16235"/>
    <cellStyle name="Warning Text 351" xfId="16236"/>
    <cellStyle name="Warning Text 352" xfId="16237"/>
    <cellStyle name="Warning Text 353" xfId="16238"/>
    <cellStyle name="Warning Text 354" xfId="16239"/>
    <cellStyle name="Warning Text 355" xfId="16240"/>
    <cellStyle name="Warning Text 356" xfId="16241"/>
    <cellStyle name="Warning Text 357" xfId="16242"/>
    <cellStyle name="Warning Text 358" xfId="16243"/>
    <cellStyle name="Warning Text 359" xfId="16244"/>
    <cellStyle name="Warning Text 36" xfId="16245"/>
    <cellStyle name="Warning Text 360" xfId="16246"/>
    <cellStyle name="Warning Text 361" xfId="16247"/>
    <cellStyle name="Warning Text 362" xfId="16248"/>
    <cellStyle name="Warning Text 363" xfId="16249"/>
    <cellStyle name="Warning Text 364" xfId="16250"/>
    <cellStyle name="Warning Text 365" xfId="16251"/>
    <cellStyle name="Warning Text 366" xfId="16252"/>
    <cellStyle name="Warning Text 367" xfId="16253"/>
    <cellStyle name="Warning Text 368" xfId="16254"/>
    <cellStyle name="Warning Text 369" xfId="16255"/>
    <cellStyle name="Warning Text 37" xfId="16256"/>
    <cellStyle name="Warning Text 370" xfId="16257"/>
    <cellStyle name="Warning Text 371" xfId="16258"/>
    <cellStyle name="Warning Text 372" xfId="16259"/>
    <cellStyle name="Warning Text 373" xfId="16260"/>
    <cellStyle name="Warning Text 374" xfId="16261"/>
    <cellStyle name="Warning Text 375" xfId="16262"/>
    <cellStyle name="Warning Text 376" xfId="16263"/>
    <cellStyle name="Warning Text 377" xfId="16264"/>
    <cellStyle name="Warning Text 378" xfId="16265"/>
    <cellStyle name="Warning Text 379" xfId="16266"/>
    <cellStyle name="Warning Text 38" xfId="16267"/>
    <cellStyle name="Warning Text 380" xfId="16268"/>
    <cellStyle name="Warning Text 381" xfId="16269"/>
    <cellStyle name="Warning Text 382" xfId="16270"/>
    <cellStyle name="Warning Text 383" xfId="16271"/>
    <cellStyle name="Warning Text 384" xfId="16272"/>
    <cellStyle name="Warning Text 385" xfId="16273"/>
    <cellStyle name="Warning Text 386" xfId="16274"/>
    <cellStyle name="Warning Text 387" xfId="16275"/>
    <cellStyle name="Warning Text 388" xfId="16276"/>
    <cellStyle name="Warning Text 389" xfId="16277"/>
    <cellStyle name="Warning Text 39" xfId="16278"/>
    <cellStyle name="Warning Text 390" xfId="16279"/>
    <cellStyle name="Warning Text 391" xfId="16280"/>
    <cellStyle name="Warning Text 392" xfId="16281"/>
    <cellStyle name="Warning Text 393" xfId="16282"/>
    <cellStyle name="Warning Text 394" xfId="16283"/>
    <cellStyle name="Warning Text 395" xfId="16284"/>
    <cellStyle name="Warning Text 396" xfId="16285"/>
    <cellStyle name="Warning Text 397" xfId="16286"/>
    <cellStyle name="Warning Text 398" xfId="16287"/>
    <cellStyle name="Warning Text 399" xfId="16288"/>
    <cellStyle name="Warning Text 4" xfId="16289"/>
    <cellStyle name="Warning Text 40" xfId="16290"/>
    <cellStyle name="Warning Text 400" xfId="16291"/>
    <cellStyle name="Warning Text 401" xfId="16292"/>
    <cellStyle name="Warning Text 402" xfId="16293"/>
    <cellStyle name="Warning Text 403" xfId="16294"/>
    <cellStyle name="Warning Text 404" xfId="16295"/>
    <cellStyle name="Warning Text 405" xfId="16296"/>
    <cellStyle name="Warning Text 406" xfId="16297"/>
    <cellStyle name="Warning Text 407" xfId="16298"/>
    <cellStyle name="Warning Text 408" xfId="16299"/>
    <cellStyle name="Warning Text 409" xfId="16300"/>
    <cellStyle name="Warning Text 41" xfId="16301"/>
    <cellStyle name="Warning Text 410" xfId="16302"/>
    <cellStyle name="Warning Text 411" xfId="16303"/>
    <cellStyle name="Warning Text 412" xfId="16304"/>
    <cellStyle name="Warning Text 413" xfId="16305"/>
    <cellStyle name="Warning Text 414" xfId="16306"/>
    <cellStyle name="Warning Text 415" xfId="16307"/>
    <cellStyle name="Warning Text 416" xfId="16308"/>
    <cellStyle name="Warning Text 417" xfId="16309"/>
    <cellStyle name="Warning Text 418" xfId="16310"/>
    <cellStyle name="Warning Text 419" xfId="16311"/>
    <cellStyle name="Warning Text 42" xfId="16312"/>
    <cellStyle name="Warning Text 420" xfId="16313"/>
    <cellStyle name="Warning Text 421" xfId="16314"/>
    <cellStyle name="Warning Text 422" xfId="16315"/>
    <cellStyle name="Warning Text 423" xfId="16316"/>
    <cellStyle name="Warning Text 424" xfId="16317"/>
    <cellStyle name="Warning Text 425" xfId="16318"/>
    <cellStyle name="Warning Text 426" xfId="16319"/>
    <cellStyle name="Warning Text 427" xfId="16320"/>
    <cellStyle name="Warning Text 428" xfId="16321"/>
    <cellStyle name="Warning Text 429" xfId="16322"/>
    <cellStyle name="Warning Text 43" xfId="16323"/>
    <cellStyle name="Warning Text 430" xfId="16324"/>
    <cellStyle name="Warning Text 431" xfId="16325"/>
    <cellStyle name="Warning Text 432" xfId="16326"/>
    <cellStyle name="Warning Text 433" xfId="16327"/>
    <cellStyle name="Warning Text 434" xfId="16328"/>
    <cellStyle name="Warning Text 435" xfId="16329"/>
    <cellStyle name="Warning Text 436" xfId="16330"/>
    <cellStyle name="Warning Text 437" xfId="16331"/>
    <cellStyle name="Warning Text 438" xfId="16332"/>
    <cellStyle name="Warning Text 439" xfId="16333"/>
    <cellStyle name="Warning Text 44" xfId="16334"/>
    <cellStyle name="Warning Text 440" xfId="16335"/>
    <cellStyle name="Warning Text 441" xfId="16336"/>
    <cellStyle name="Warning Text 442" xfId="16337"/>
    <cellStyle name="Warning Text 443" xfId="16338"/>
    <cellStyle name="Warning Text 444" xfId="16339"/>
    <cellStyle name="Warning Text 445" xfId="16340"/>
    <cellStyle name="Warning Text 446" xfId="16341"/>
    <cellStyle name="Warning Text 447" xfId="16342"/>
    <cellStyle name="Warning Text 448" xfId="16343"/>
    <cellStyle name="Warning Text 449" xfId="16344"/>
    <cellStyle name="Warning Text 45" xfId="16345"/>
    <cellStyle name="Warning Text 450" xfId="16346"/>
    <cellStyle name="Warning Text 451" xfId="16347"/>
    <cellStyle name="Warning Text 452" xfId="16348"/>
    <cellStyle name="Warning Text 453" xfId="16349"/>
    <cellStyle name="Warning Text 454" xfId="16350"/>
    <cellStyle name="Warning Text 455" xfId="16351"/>
    <cellStyle name="Warning Text 456" xfId="16352"/>
    <cellStyle name="Warning Text 457" xfId="16353"/>
    <cellStyle name="Warning Text 458" xfId="16354"/>
    <cellStyle name="Warning Text 459" xfId="16355"/>
    <cellStyle name="Warning Text 46" xfId="16356"/>
    <cellStyle name="Warning Text 460" xfId="16357"/>
    <cellStyle name="Warning Text 461" xfId="16358"/>
    <cellStyle name="Warning Text 462" xfId="16359"/>
    <cellStyle name="Warning Text 463" xfId="16360"/>
    <cellStyle name="Warning Text 464" xfId="16361"/>
    <cellStyle name="Warning Text 465" xfId="16362"/>
    <cellStyle name="Warning Text 466" xfId="16363"/>
    <cellStyle name="Warning Text 467" xfId="16364"/>
    <cellStyle name="Warning Text 468" xfId="16365"/>
    <cellStyle name="Warning Text 469" xfId="16366"/>
    <cellStyle name="Warning Text 47" xfId="16367"/>
    <cellStyle name="Warning Text 470" xfId="16368"/>
    <cellStyle name="Warning Text 471" xfId="16369"/>
    <cellStyle name="Warning Text 472" xfId="16370"/>
    <cellStyle name="Warning Text 473" xfId="16371"/>
    <cellStyle name="Warning Text 474" xfId="16372"/>
    <cellStyle name="Warning Text 475" xfId="16373"/>
    <cellStyle name="Warning Text 476" xfId="16374"/>
    <cellStyle name="Warning Text 477" xfId="16375"/>
    <cellStyle name="Warning Text 478" xfId="16376"/>
    <cellStyle name="Warning Text 479" xfId="16377"/>
    <cellStyle name="Warning Text 48" xfId="16378"/>
    <cellStyle name="Warning Text 480" xfId="16379"/>
    <cellStyle name="Warning Text 481" xfId="16380"/>
    <cellStyle name="Warning Text 482" xfId="16381"/>
    <cellStyle name="Warning Text 483" xfId="16382"/>
    <cellStyle name="Warning Text 484" xfId="16383"/>
    <cellStyle name="Warning Text 485" xfId="16384"/>
    <cellStyle name="Warning Text 486" xfId="16385"/>
    <cellStyle name="Warning Text 487" xfId="16386"/>
    <cellStyle name="Warning Text 488" xfId="16387"/>
    <cellStyle name="Warning Text 489" xfId="16388"/>
    <cellStyle name="Warning Text 49" xfId="16389"/>
    <cellStyle name="Warning Text 490" xfId="16390"/>
    <cellStyle name="Warning Text 491" xfId="16391"/>
    <cellStyle name="Warning Text 492" xfId="16392"/>
    <cellStyle name="Warning Text 493" xfId="16393"/>
    <cellStyle name="Warning Text 494" xfId="16394"/>
    <cellStyle name="Warning Text 495" xfId="16395"/>
    <cellStyle name="Warning Text 496" xfId="16396"/>
    <cellStyle name="Warning Text 497" xfId="16397"/>
    <cellStyle name="Warning Text 498" xfId="16398"/>
    <cellStyle name="Warning Text 499" xfId="16399"/>
    <cellStyle name="Warning Text 5" xfId="16400"/>
    <cellStyle name="Warning Text 50" xfId="16401"/>
    <cellStyle name="Warning Text 500" xfId="16402"/>
    <cellStyle name="Warning Text 501" xfId="16403"/>
    <cellStyle name="Warning Text 502" xfId="16404"/>
    <cellStyle name="Warning Text 503" xfId="16405"/>
    <cellStyle name="Warning Text 504" xfId="16406"/>
    <cellStyle name="Warning Text 505" xfId="16407"/>
    <cellStyle name="Warning Text 506" xfId="16408"/>
    <cellStyle name="Warning Text 507" xfId="16409"/>
    <cellStyle name="Warning Text 508" xfId="16410"/>
    <cellStyle name="Warning Text 509" xfId="16411"/>
    <cellStyle name="Warning Text 51" xfId="16412"/>
    <cellStyle name="Warning Text 510" xfId="16413"/>
    <cellStyle name="Warning Text 511" xfId="16414"/>
    <cellStyle name="Warning Text 512" xfId="16415"/>
    <cellStyle name="Warning Text 513" xfId="16416"/>
    <cellStyle name="Warning Text 514" xfId="16417"/>
    <cellStyle name="Warning Text 515" xfId="16418"/>
    <cellStyle name="Warning Text 516" xfId="16419"/>
    <cellStyle name="Warning Text 517" xfId="16420"/>
    <cellStyle name="Warning Text 518" xfId="16421"/>
    <cellStyle name="Warning Text 519" xfId="16422"/>
    <cellStyle name="Warning Text 52" xfId="16423"/>
    <cellStyle name="Warning Text 520" xfId="16424"/>
    <cellStyle name="Warning Text 521" xfId="16425"/>
    <cellStyle name="Warning Text 522" xfId="16426"/>
    <cellStyle name="Warning Text 523" xfId="16427"/>
    <cellStyle name="Warning Text 524" xfId="16428"/>
    <cellStyle name="Warning Text 525" xfId="16429"/>
    <cellStyle name="Warning Text 526" xfId="16430"/>
    <cellStyle name="Warning Text 527" xfId="16431"/>
    <cellStyle name="Warning Text 528" xfId="16432"/>
    <cellStyle name="Warning Text 529" xfId="16433"/>
    <cellStyle name="Warning Text 53" xfId="16434"/>
    <cellStyle name="Warning Text 530" xfId="16435"/>
    <cellStyle name="Warning Text 531" xfId="16436"/>
    <cellStyle name="Warning Text 532" xfId="16437"/>
    <cellStyle name="Warning Text 533" xfId="16438"/>
    <cellStyle name="Warning Text 534" xfId="16439"/>
    <cellStyle name="Warning Text 535" xfId="16440"/>
    <cellStyle name="Warning Text 536" xfId="16441"/>
    <cellStyle name="Warning Text 537" xfId="16442"/>
    <cellStyle name="Warning Text 538" xfId="16443"/>
    <cellStyle name="Warning Text 539" xfId="16444"/>
    <cellStyle name="Warning Text 54" xfId="16445"/>
    <cellStyle name="Warning Text 540" xfId="16446"/>
    <cellStyle name="Warning Text 541" xfId="16447"/>
    <cellStyle name="Warning Text 542" xfId="16448"/>
    <cellStyle name="Warning Text 543" xfId="16449"/>
    <cellStyle name="Warning Text 544" xfId="16450"/>
    <cellStyle name="Warning Text 545" xfId="16451"/>
    <cellStyle name="Warning Text 546" xfId="16452"/>
    <cellStyle name="Warning Text 547" xfId="16453"/>
    <cellStyle name="Warning Text 548" xfId="16454"/>
    <cellStyle name="Warning Text 549" xfId="16455"/>
    <cellStyle name="Warning Text 55" xfId="16456"/>
    <cellStyle name="Warning Text 550" xfId="16457"/>
    <cellStyle name="Warning Text 551" xfId="16458"/>
    <cellStyle name="Warning Text 552" xfId="16459"/>
    <cellStyle name="Warning Text 553" xfId="16460"/>
    <cellStyle name="Warning Text 554" xfId="16461"/>
    <cellStyle name="Warning Text 555" xfId="16462"/>
    <cellStyle name="Warning Text 556" xfId="16463"/>
    <cellStyle name="Warning Text 557" xfId="16464"/>
    <cellStyle name="Warning Text 558" xfId="16465"/>
    <cellStyle name="Warning Text 559" xfId="16466"/>
    <cellStyle name="Warning Text 56" xfId="16467"/>
    <cellStyle name="Warning Text 560" xfId="16468"/>
    <cellStyle name="Warning Text 561" xfId="16469"/>
    <cellStyle name="Warning Text 562" xfId="16470"/>
    <cellStyle name="Warning Text 563" xfId="16471"/>
    <cellStyle name="Warning Text 564" xfId="16472"/>
    <cellStyle name="Warning Text 565" xfId="16473"/>
    <cellStyle name="Warning Text 566" xfId="16474"/>
    <cellStyle name="Warning Text 567" xfId="16475"/>
    <cellStyle name="Warning Text 568" xfId="16476"/>
    <cellStyle name="Warning Text 569" xfId="16477"/>
    <cellStyle name="Warning Text 57" xfId="16478"/>
    <cellStyle name="Warning Text 570" xfId="16479"/>
    <cellStyle name="Warning Text 571" xfId="16480"/>
    <cellStyle name="Warning Text 572" xfId="16481"/>
    <cellStyle name="Warning Text 573" xfId="16482"/>
    <cellStyle name="Warning Text 574" xfId="16483"/>
    <cellStyle name="Warning Text 575" xfId="16484"/>
    <cellStyle name="Warning Text 576" xfId="16485"/>
    <cellStyle name="Warning Text 577" xfId="16486"/>
    <cellStyle name="Warning Text 578" xfId="16487"/>
    <cellStyle name="Warning Text 579" xfId="16488"/>
    <cellStyle name="Warning Text 58" xfId="16489"/>
    <cellStyle name="Warning Text 580" xfId="16490"/>
    <cellStyle name="Warning Text 581" xfId="16491"/>
    <cellStyle name="Warning Text 582" xfId="16492"/>
    <cellStyle name="Warning Text 583" xfId="16493"/>
    <cellStyle name="Warning Text 584" xfId="16494"/>
    <cellStyle name="Warning Text 585" xfId="16495"/>
    <cellStyle name="Warning Text 586" xfId="16496"/>
    <cellStyle name="Warning Text 587" xfId="16497"/>
    <cellStyle name="Warning Text 588" xfId="16498"/>
    <cellStyle name="Warning Text 589" xfId="16499"/>
    <cellStyle name="Warning Text 59" xfId="16500"/>
    <cellStyle name="Warning Text 590" xfId="16501"/>
    <cellStyle name="Warning Text 591" xfId="16502"/>
    <cellStyle name="Warning Text 592" xfId="16503"/>
    <cellStyle name="Warning Text 593" xfId="16504"/>
    <cellStyle name="Warning Text 594" xfId="16505"/>
    <cellStyle name="Warning Text 595" xfId="16506"/>
    <cellStyle name="Warning Text 596" xfId="16507"/>
    <cellStyle name="Warning Text 597" xfId="16508"/>
    <cellStyle name="Warning Text 598" xfId="16509"/>
    <cellStyle name="Warning Text 599" xfId="16510"/>
    <cellStyle name="Warning Text 6" xfId="16511"/>
    <cellStyle name="Warning Text 60" xfId="16512"/>
    <cellStyle name="Warning Text 600" xfId="16513"/>
    <cellStyle name="Warning Text 601" xfId="16514"/>
    <cellStyle name="Warning Text 602" xfId="16515"/>
    <cellStyle name="Warning Text 603" xfId="16516"/>
    <cellStyle name="Warning Text 604" xfId="16517"/>
    <cellStyle name="Warning Text 605" xfId="16518"/>
    <cellStyle name="Warning Text 606" xfId="16519"/>
    <cellStyle name="Warning Text 607" xfId="16520"/>
    <cellStyle name="Warning Text 608" xfId="16521"/>
    <cellStyle name="Warning Text 609" xfId="16522"/>
    <cellStyle name="Warning Text 61" xfId="16523"/>
    <cellStyle name="Warning Text 610" xfId="16524"/>
    <cellStyle name="Warning Text 611" xfId="16525"/>
    <cellStyle name="Warning Text 612" xfId="16526"/>
    <cellStyle name="Warning Text 613" xfId="16527"/>
    <cellStyle name="Warning Text 614" xfId="16528"/>
    <cellStyle name="Warning Text 615" xfId="16529"/>
    <cellStyle name="Warning Text 616" xfId="16530"/>
    <cellStyle name="Warning Text 617" xfId="16531"/>
    <cellStyle name="Warning Text 618" xfId="16532"/>
    <cellStyle name="Warning Text 619" xfId="16533"/>
    <cellStyle name="Warning Text 62" xfId="16534"/>
    <cellStyle name="Warning Text 620" xfId="16535"/>
    <cellStyle name="Warning Text 621" xfId="16536"/>
    <cellStyle name="Warning Text 622" xfId="16537"/>
    <cellStyle name="Warning Text 623" xfId="16538"/>
    <cellStyle name="Warning Text 624" xfId="16539"/>
    <cellStyle name="Warning Text 625" xfId="16540"/>
    <cellStyle name="Warning Text 626" xfId="16541"/>
    <cellStyle name="Warning Text 627" xfId="16542"/>
    <cellStyle name="Warning Text 628" xfId="16543"/>
    <cellStyle name="Warning Text 629" xfId="16544"/>
    <cellStyle name="Warning Text 63" xfId="16545"/>
    <cellStyle name="Warning Text 630" xfId="16546"/>
    <cellStyle name="Warning Text 631" xfId="16547"/>
    <cellStyle name="Warning Text 632" xfId="16548"/>
    <cellStyle name="Warning Text 633" xfId="16549"/>
    <cellStyle name="Warning Text 634" xfId="16550"/>
    <cellStyle name="Warning Text 635" xfId="16551"/>
    <cellStyle name="Warning Text 636" xfId="16552"/>
    <cellStyle name="Warning Text 637" xfId="16553"/>
    <cellStyle name="Warning Text 638" xfId="16554"/>
    <cellStyle name="Warning Text 639" xfId="16555"/>
    <cellStyle name="Warning Text 64" xfId="16556"/>
    <cellStyle name="Warning Text 640" xfId="16557"/>
    <cellStyle name="Warning Text 641" xfId="16558"/>
    <cellStyle name="Warning Text 642" xfId="16559"/>
    <cellStyle name="Warning Text 643" xfId="16560"/>
    <cellStyle name="Warning Text 644" xfId="16561"/>
    <cellStyle name="Warning Text 645" xfId="16562"/>
    <cellStyle name="Warning Text 646" xfId="16563"/>
    <cellStyle name="Warning Text 647" xfId="16564"/>
    <cellStyle name="Warning Text 648" xfId="16565"/>
    <cellStyle name="Warning Text 649" xfId="16566"/>
    <cellStyle name="Warning Text 65" xfId="16567"/>
    <cellStyle name="Warning Text 650" xfId="16568"/>
    <cellStyle name="Warning Text 651" xfId="16569"/>
    <cellStyle name="Warning Text 652" xfId="16570"/>
    <cellStyle name="Warning Text 653" xfId="16571"/>
    <cellStyle name="Warning Text 654" xfId="16572"/>
    <cellStyle name="Warning Text 655" xfId="16573"/>
    <cellStyle name="Warning Text 656" xfId="16574"/>
    <cellStyle name="Warning Text 657" xfId="16575"/>
    <cellStyle name="Warning Text 658" xfId="16576"/>
    <cellStyle name="Warning Text 659" xfId="16577"/>
    <cellStyle name="Warning Text 66" xfId="16578"/>
    <cellStyle name="Warning Text 660" xfId="16579"/>
    <cellStyle name="Warning Text 661" xfId="16580"/>
    <cellStyle name="Warning Text 662" xfId="16581"/>
    <cellStyle name="Warning Text 663" xfId="16582"/>
    <cellStyle name="Warning Text 664" xfId="16583"/>
    <cellStyle name="Warning Text 665" xfId="16584"/>
    <cellStyle name="Warning Text 666" xfId="16585"/>
    <cellStyle name="Warning Text 667" xfId="16586"/>
    <cellStyle name="Warning Text 668" xfId="16587"/>
    <cellStyle name="Warning Text 669" xfId="16588"/>
    <cellStyle name="Warning Text 67" xfId="16589"/>
    <cellStyle name="Warning Text 670" xfId="16590"/>
    <cellStyle name="Warning Text 671" xfId="16591"/>
    <cellStyle name="Warning Text 672" xfId="16592"/>
    <cellStyle name="Warning Text 673" xfId="16593"/>
    <cellStyle name="Warning Text 674" xfId="16594"/>
    <cellStyle name="Warning Text 675" xfId="16595"/>
    <cellStyle name="Warning Text 676" xfId="16596"/>
    <cellStyle name="Warning Text 677" xfId="16597"/>
    <cellStyle name="Warning Text 678" xfId="16598"/>
    <cellStyle name="Warning Text 679" xfId="16599"/>
    <cellStyle name="Warning Text 68" xfId="16600"/>
    <cellStyle name="Warning Text 680" xfId="16601"/>
    <cellStyle name="Warning Text 681" xfId="16602"/>
    <cellStyle name="Warning Text 682" xfId="16603"/>
    <cellStyle name="Warning Text 683" xfId="16604"/>
    <cellStyle name="Warning Text 684" xfId="16605"/>
    <cellStyle name="Warning Text 685" xfId="16606"/>
    <cellStyle name="Warning Text 686" xfId="16607"/>
    <cellStyle name="Warning Text 687" xfId="16608"/>
    <cellStyle name="Warning Text 688" xfId="16609"/>
    <cellStyle name="Warning Text 689" xfId="16610"/>
    <cellStyle name="Warning Text 69" xfId="16611"/>
    <cellStyle name="Warning Text 690" xfId="16612"/>
    <cellStyle name="Warning Text 691" xfId="16613"/>
    <cellStyle name="Warning Text 692" xfId="16614"/>
    <cellStyle name="Warning Text 693" xfId="16615"/>
    <cellStyle name="Warning Text 694" xfId="16616"/>
    <cellStyle name="Warning Text 695" xfId="16617"/>
    <cellStyle name="Warning Text 696" xfId="16618"/>
    <cellStyle name="Warning Text 697" xfId="16619"/>
    <cellStyle name="Warning Text 698" xfId="16620"/>
    <cellStyle name="Warning Text 699" xfId="16621"/>
    <cellStyle name="Warning Text 7" xfId="16622"/>
    <cellStyle name="Warning Text 70" xfId="16623"/>
    <cellStyle name="Warning Text 700" xfId="16624"/>
    <cellStyle name="Warning Text 701" xfId="16625"/>
    <cellStyle name="Warning Text 702" xfId="16626"/>
    <cellStyle name="Warning Text 703" xfId="16627"/>
    <cellStyle name="Warning Text 704" xfId="16628"/>
    <cellStyle name="Warning Text 705" xfId="16629"/>
    <cellStyle name="Warning Text 706" xfId="16630"/>
    <cellStyle name="Warning Text 707" xfId="16631"/>
    <cellStyle name="Warning Text 708" xfId="16632"/>
    <cellStyle name="Warning Text 709" xfId="16633"/>
    <cellStyle name="Warning Text 71" xfId="16634"/>
    <cellStyle name="Warning Text 710" xfId="16635"/>
    <cellStyle name="Warning Text 711" xfId="16636"/>
    <cellStyle name="Warning Text 712" xfId="16637"/>
    <cellStyle name="Warning Text 713" xfId="16638"/>
    <cellStyle name="Warning Text 714" xfId="16639"/>
    <cellStyle name="Warning Text 715" xfId="16640"/>
    <cellStyle name="Warning Text 716" xfId="16641"/>
    <cellStyle name="Warning Text 717" xfId="16642"/>
    <cellStyle name="Warning Text 718" xfId="16643"/>
    <cellStyle name="Warning Text 719" xfId="16644"/>
    <cellStyle name="Warning Text 72" xfId="16645"/>
    <cellStyle name="Warning Text 720" xfId="16646"/>
    <cellStyle name="Warning Text 721" xfId="16647"/>
    <cellStyle name="Warning Text 722" xfId="16648"/>
    <cellStyle name="Warning Text 723" xfId="16649"/>
    <cellStyle name="Warning Text 724" xfId="16650"/>
    <cellStyle name="Warning Text 725" xfId="16651"/>
    <cellStyle name="Warning Text 726" xfId="16652"/>
    <cellStyle name="Warning Text 727" xfId="16653"/>
    <cellStyle name="Warning Text 728" xfId="16654"/>
    <cellStyle name="Warning Text 729" xfId="16655"/>
    <cellStyle name="Warning Text 73" xfId="16656"/>
    <cellStyle name="Warning Text 730" xfId="16657"/>
    <cellStyle name="Warning Text 731" xfId="16658"/>
    <cellStyle name="Warning Text 732" xfId="16659"/>
    <cellStyle name="Warning Text 733" xfId="16660"/>
    <cellStyle name="Warning Text 734" xfId="16661"/>
    <cellStyle name="Warning Text 735" xfId="16662"/>
    <cellStyle name="Warning Text 736" xfId="16663"/>
    <cellStyle name="Warning Text 737" xfId="16664"/>
    <cellStyle name="Warning Text 738" xfId="16665"/>
    <cellStyle name="Warning Text 739" xfId="16666"/>
    <cellStyle name="Warning Text 74" xfId="16667"/>
    <cellStyle name="Warning Text 740" xfId="16668"/>
    <cellStyle name="Warning Text 741" xfId="16669"/>
    <cellStyle name="Warning Text 742" xfId="16670"/>
    <cellStyle name="Warning Text 743" xfId="16671"/>
    <cellStyle name="Warning Text 744" xfId="16672"/>
    <cellStyle name="Warning Text 745" xfId="16673"/>
    <cellStyle name="Warning Text 746" xfId="16674"/>
    <cellStyle name="Warning Text 747" xfId="16675"/>
    <cellStyle name="Warning Text 748" xfId="16676"/>
    <cellStyle name="Warning Text 749" xfId="16677"/>
    <cellStyle name="Warning Text 75" xfId="16678"/>
    <cellStyle name="Warning Text 750" xfId="16679"/>
    <cellStyle name="Warning Text 751" xfId="16680"/>
    <cellStyle name="Warning Text 752" xfId="16681"/>
    <cellStyle name="Warning Text 753" xfId="16682"/>
    <cellStyle name="Warning Text 754" xfId="16683"/>
    <cellStyle name="Warning Text 755" xfId="16684"/>
    <cellStyle name="Warning Text 756" xfId="16685"/>
    <cellStyle name="Warning Text 757" xfId="16686"/>
    <cellStyle name="Warning Text 758" xfId="16687"/>
    <cellStyle name="Warning Text 759" xfId="16688"/>
    <cellStyle name="Warning Text 76" xfId="16689"/>
    <cellStyle name="Warning Text 760" xfId="16690"/>
    <cellStyle name="Warning Text 761" xfId="16691"/>
    <cellStyle name="Warning Text 762" xfId="16692"/>
    <cellStyle name="Warning Text 763" xfId="16693"/>
    <cellStyle name="Warning Text 764" xfId="16694"/>
    <cellStyle name="Warning Text 765" xfId="16695"/>
    <cellStyle name="Warning Text 766" xfId="16696"/>
    <cellStyle name="Warning Text 767" xfId="16697"/>
    <cellStyle name="Warning Text 768" xfId="16698"/>
    <cellStyle name="Warning Text 769" xfId="16699"/>
    <cellStyle name="Warning Text 77" xfId="16700"/>
    <cellStyle name="Warning Text 770" xfId="16701"/>
    <cellStyle name="Warning Text 771" xfId="16702"/>
    <cellStyle name="Warning Text 772" xfId="16703"/>
    <cellStyle name="Warning Text 773" xfId="16704"/>
    <cellStyle name="Warning Text 774" xfId="16705"/>
    <cellStyle name="Warning Text 775" xfId="16706"/>
    <cellStyle name="Warning Text 776" xfId="16707"/>
    <cellStyle name="Warning Text 777" xfId="16708"/>
    <cellStyle name="Warning Text 778" xfId="16709"/>
    <cellStyle name="Warning Text 779" xfId="16710"/>
    <cellStyle name="Warning Text 78" xfId="16711"/>
    <cellStyle name="Warning Text 780" xfId="16712"/>
    <cellStyle name="Warning Text 781" xfId="16713"/>
    <cellStyle name="Warning Text 782" xfId="16714"/>
    <cellStyle name="Warning Text 783" xfId="16715"/>
    <cellStyle name="Warning Text 784" xfId="16716"/>
    <cellStyle name="Warning Text 785" xfId="16717"/>
    <cellStyle name="Warning Text 786" xfId="16718"/>
    <cellStyle name="Warning Text 787" xfId="16719"/>
    <cellStyle name="Warning Text 788" xfId="16720"/>
    <cellStyle name="Warning Text 789" xfId="16721"/>
    <cellStyle name="Warning Text 79" xfId="16722"/>
    <cellStyle name="Warning Text 790" xfId="16723"/>
    <cellStyle name="Warning Text 791" xfId="16724"/>
    <cellStyle name="Warning Text 792" xfId="16725"/>
    <cellStyle name="Warning Text 793" xfId="16726"/>
    <cellStyle name="Warning Text 794" xfId="16727"/>
    <cellStyle name="Warning Text 795" xfId="16728"/>
    <cellStyle name="Warning Text 796" xfId="16729"/>
    <cellStyle name="Warning Text 797" xfId="16730"/>
    <cellStyle name="Warning Text 798" xfId="16731"/>
    <cellStyle name="Warning Text 799" xfId="16732"/>
    <cellStyle name="Warning Text 8" xfId="16733"/>
    <cellStyle name="Warning Text 80" xfId="16734"/>
    <cellStyle name="Warning Text 800" xfId="16735"/>
    <cellStyle name="Warning Text 801" xfId="16736"/>
    <cellStyle name="Warning Text 802" xfId="16737"/>
    <cellStyle name="Warning Text 803" xfId="16738"/>
    <cellStyle name="Warning Text 804" xfId="16739"/>
    <cellStyle name="Warning Text 805" xfId="16740"/>
    <cellStyle name="Warning Text 806" xfId="16741"/>
    <cellStyle name="Warning Text 807" xfId="16742"/>
    <cellStyle name="Warning Text 808" xfId="16743"/>
    <cellStyle name="Warning Text 809" xfId="16744"/>
    <cellStyle name="Warning Text 81" xfId="16745"/>
    <cellStyle name="Warning Text 810" xfId="16746"/>
    <cellStyle name="Warning Text 811" xfId="16747"/>
    <cellStyle name="Warning Text 812" xfId="16748"/>
    <cellStyle name="Warning Text 813" xfId="16749"/>
    <cellStyle name="Warning Text 814" xfId="16750"/>
    <cellStyle name="Warning Text 815" xfId="16751"/>
    <cellStyle name="Warning Text 816" xfId="16752"/>
    <cellStyle name="Warning Text 817" xfId="16753"/>
    <cellStyle name="Warning Text 818" xfId="16754"/>
    <cellStyle name="Warning Text 819" xfId="16755"/>
    <cellStyle name="Warning Text 82" xfId="16756"/>
    <cellStyle name="Warning Text 820" xfId="16757"/>
    <cellStyle name="Warning Text 821" xfId="16758"/>
    <cellStyle name="Warning Text 822" xfId="16759"/>
    <cellStyle name="Warning Text 823" xfId="16760"/>
    <cellStyle name="Warning Text 824" xfId="16761"/>
    <cellStyle name="Warning Text 825" xfId="16762"/>
    <cellStyle name="Warning Text 826" xfId="16763"/>
    <cellStyle name="Warning Text 827" xfId="16764"/>
    <cellStyle name="Warning Text 828" xfId="16765"/>
    <cellStyle name="Warning Text 829" xfId="16766"/>
    <cellStyle name="Warning Text 83" xfId="16767"/>
    <cellStyle name="Warning Text 830" xfId="16768"/>
    <cellStyle name="Warning Text 831" xfId="16769"/>
    <cellStyle name="Warning Text 832" xfId="16770"/>
    <cellStyle name="Warning Text 833" xfId="16771"/>
    <cellStyle name="Warning Text 834" xfId="16772"/>
    <cellStyle name="Warning Text 835" xfId="16773"/>
    <cellStyle name="Warning Text 836" xfId="16774"/>
    <cellStyle name="Warning Text 837" xfId="16775"/>
    <cellStyle name="Warning Text 838" xfId="16776"/>
    <cellStyle name="Warning Text 839" xfId="16777"/>
    <cellStyle name="Warning Text 84" xfId="16778"/>
    <cellStyle name="Warning Text 840" xfId="16779"/>
    <cellStyle name="Warning Text 841" xfId="16780"/>
    <cellStyle name="Warning Text 842" xfId="16781"/>
    <cellStyle name="Warning Text 843" xfId="16782"/>
    <cellStyle name="Warning Text 844" xfId="16783"/>
    <cellStyle name="Warning Text 845" xfId="16784"/>
    <cellStyle name="Warning Text 846" xfId="16785"/>
    <cellStyle name="Warning Text 847" xfId="16786"/>
    <cellStyle name="Warning Text 848" xfId="16787"/>
    <cellStyle name="Warning Text 849" xfId="16788"/>
    <cellStyle name="Warning Text 85" xfId="16789"/>
    <cellStyle name="Warning Text 850" xfId="16790"/>
    <cellStyle name="Warning Text 851" xfId="16791"/>
    <cellStyle name="Warning Text 852" xfId="16792"/>
    <cellStyle name="Warning Text 853" xfId="16793"/>
    <cellStyle name="Warning Text 854" xfId="16794"/>
    <cellStyle name="Warning Text 855" xfId="16795"/>
    <cellStyle name="Warning Text 856" xfId="16796"/>
    <cellStyle name="Warning Text 857" xfId="16797"/>
    <cellStyle name="Warning Text 858" xfId="16798"/>
    <cellStyle name="Warning Text 859" xfId="16799"/>
    <cellStyle name="Warning Text 86" xfId="16800"/>
    <cellStyle name="Warning Text 860" xfId="16801"/>
    <cellStyle name="Warning Text 861" xfId="16802"/>
    <cellStyle name="Warning Text 862" xfId="16803"/>
    <cellStyle name="Warning Text 863" xfId="16804"/>
    <cellStyle name="Warning Text 864" xfId="16805"/>
    <cellStyle name="Warning Text 865" xfId="16806"/>
    <cellStyle name="Warning Text 866" xfId="16807"/>
    <cellStyle name="Warning Text 867" xfId="16808"/>
    <cellStyle name="Warning Text 868" xfId="16809"/>
    <cellStyle name="Warning Text 869" xfId="16810"/>
    <cellStyle name="Warning Text 87" xfId="16811"/>
    <cellStyle name="Warning Text 870" xfId="16812"/>
    <cellStyle name="Warning Text 871" xfId="16813"/>
    <cellStyle name="Warning Text 872" xfId="16814"/>
    <cellStyle name="Warning Text 873" xfId="16815"/>
    <cellStyle name="Warning Text 874" xfId="16816"/>
    <cellStyle name="Warning Text 875" xfId="16817"/>
    <cellStyle name="Warning Text 876" xfId="16818"/>
    <cellStyle name="Warning Text 877" xfId="16819"/>
    <cellStyle name="Warning Text 878" xfId="16820"/>
    <cellStyle name="Warning Text 879" xfId="16821"/>
    <cellStyle name="Warning Text 88" xfId="16822"/>
    <cellStyle name="Warning Text 880" xfId="16823"/>
    <cellStyle name="Warning Text 881" xfId="16824"/>
    <cellStyle name="Warning Text 882" xfId="16825"/>
    <cellStyle name="Warning Text 883" xfId="16826"/>
    <cellStyle name="Warning Text 884" xfId="16827"/>
    <cellStyle name="Warning Text 885" xfId="16828"/>
    <cellStyle name="Warning Text 886" xfId="16829"/>
    <cellStyle name="Warning Text 887" xfId="16830"/>
    <cellStyle name="Warning Text 888" xfId="16831"/>
    <cellStyle name="Warning Text 889" xfId="16832"/>
    <cellStyle name="Warning Text 89" xfId="16833"/>
    <cellStyle name="Warning Text 890" xfId="16834"/>
    <cellStyle name="Warning Text 891" xfId="16835"/>
    <cellStyle name="Warning Text 892" xfId="16836"/>
    <cellStyle name="Warning Text 893" xfId="16837"/>
    <cellStyle name="Warning Text 894" xfId="16838"/>
    <cellStyle name="Warning Text 895" xfId="16839"/>
    <cellStyle name="Warning Text 896" xfId="16840"/>
    <cellStyle name="Warning Text 897" xfId="16841"/>
    <cellStyle name="Warning Text 898" xfId="16842"/>
    <cellStyle name="Warning Text 899" xfId="16843"/>
    <cellStyle name="Warning Text 9" xfId="16844"/>
    <cellStyle name="Warning Text 90" xfId="16845"/>
    <cellStyle name="Warning Text 900" xfId="16846"/>
    <cellStyle name="Warning Text 901" xfId="16847"/>
    <cellStyle name="Warning Text 902" xfId="16848"/>
    <cellStyle name="Warning Text 903" xfId="16849"/>
    <cellStyle name="Warning Text 904" xfId="16850"/>
    <cellStyle name="Warning Text 905" xfId="16851"/>
    <cellStyle name="Warning Text 906" xfId="16852"/>
    <cellStyle name="Warning Text 907" xfId="16853"/>
    <cellStyle name="Warning Text 908" xfId="16854"/>
    <cellStyle name="Warning Text 909" xfId="16855"/>
    <cellStyle name="Warning Text 91" xfId="16856"/>
    <cellStyle name="Warning Text 910" xfId="16857"/>
    <cellStyle name="Warning Text 911" xfId="16858"/>
    <cellStyle name="Warning Text 912" xfId="16859"/>
    <cellStyle name="Warning Text 913" xfId="16860"/>
    <cellStyle name="Warning Text 914" xfId="16861"/>
    <cellStyle name="Warning Text 915" xfId="16862"/>
    <cellStyle name="Warning Text 916" xfId="16863"/>
    <cellStyle name="Warning Text 917" xfId="16864"/>
    <cellStyle name="Warning Text 918" xfId="16865"/>
    <cellStyle name="Warning Text 919" xfId="16866"/>
    <cellStyle name="Warning Text 92" xfId="16867"/>
    <cellStyle name="Warning Text 920" xfId="16868"/>
    <cellStyle name="Warning Text 921" xfId="16869"/>
    <cellStyle name="Warning Text 922" xfId="16870"/>
    <cellStyle name="Warning Text 923" xfId="16871"/>
    <cellStyle name="Warning Text 924" xfId="16872"/>
    <cellStyle name="Warning Text 925" xfId="16873"/>
    <cellStyle name="Warning Text 926" xfId="16874"/>
    <cellStyle name="Warning Text 927" xfId="16875"/>
    <cellStyle name="Warning Text 928" xfId="16876"/>
    <cellStyle name="Warning Text 929" xfId="16877"/>
    <cellStyle name="Warning Text 93" xfId="16878"/>
    <cellStyle name="Warning Text 930" xfId="16879"/>
    <cellStyle name="Warning Text 931" xfId="16880"/>
    <cellStyle name="Warning Text 932" xfId="16881"/>
    <cellStyle name="Warning Text 933" xfId="16882"/>
    <cellStyle name="Warning Text 934" xfId="16883"/>
    <cellStyle name="Warning Text 935" xfId="16884"/>
    <cellStyle name="Warning Text 936" xfId="16885"/>
    <cellStyle name="Warning Text 937" xfId="16886"/>
    <cellStyle name="Warning Text 938" xfId="16887"/>
    <cellStyle name="Warning Text 939" xfId="16888"/>
    <cellStyle name="Warning Text 94" xfId="16889"/>
    <cellStyle name="Warning Text 940" xfId="16890"/>
    <cellStyle name="Warning Text 941" xfId="16891"/>
    <cellStyle name="Warning Text 942" xfId="16892"/>
    <cellStyle name="Warning Text 943" xfId="16893"/>
    <cellStyle name="Warning Text 944" xfId="16894"/>
    <cellStyle name="Warning Text 945" xfId="16895"/>
    <cellStyle name="Warning Text 946" xfId="16896"/>
    <cellStyle name="Warning Text 947" xfId="16897"/>
    <cellStyle name="Warning Text 948" xfId="16898"/>
    <cellStyle name="Warning Text 949" xfId="16899"/>
    <cellStyle name="Warning Text 95" xfId="16900"/>
    <cellStyle name="Warning Text 950" xfId="16901"/>
    <cellStyle name="Warning Text 951" xfId="16902"/>
    <cellStyle name="Warning Text 952" xfId="16903"/>
    <cellStyle name="Warning Text 953" xfId="16904"/>
    <cellStyle name="Warning Text 954" xfId="16905"/>
    <cellStyle name="Warning Text 955" xfId="16906"/>
    <cellStyle name="Warning Text 956" xfId="16907"/>
    <cellStyle name="Warning Text 957" xfId="16908"/>
    <cellStyle name="Warning Text 958" xfId="16909"/>
    <cellStyle name="Warning Text 959" xfId="16910"/>
    <cellStyle name="Warning Text 96" xfId="16911"/>
    <cellStyle name="Warning Text 960" xfId="16912"/>
    <cellStyle name="Warning Text 961" xfId="16913"/>
    <cellStyle name="Warning Text 962" xfId="16914"/>
    <cellStyle name="Warning Text 963" xfId="16915"/>
    <cellStyle name="Warning Text 964" xfId="16916"/>
    <cellStyle name="Warning Text 965" xfId="16917"/>
    <cellStyle name="Warning Text 966" xfId="16918"/>
    <cellStyle name="Warning Text 967" xfId="16919"/>
    <cellStyle name="Warning Text 968" xfId="16920"/>
    <cellStyle name="Warning Text 969" xfId="16921"/>
    <cellStyle name="Warning Text 97" xfId="16922"/>
    <cellStyle name="Warning Text 970" xfId="16923"/>
    <cellStyle name="Warning Text 971" xfId="16924"/>
    <cellStyle name="Warning Text 972" xfId="16925"/>
    <cellStyle name="Warning Text 973" xfId="16926"/>
    <cellStyle name="Warning Text 974" xfId="16927"/>
    <cellStyle name="Warning Text 975" xfId="16928"/>
    <cellStyle name="Warning Text 976" xfId="16929"/>
    <cellStyle name="Warning Text 977" xfId="16930"/>
    <cellStyle name="Warning Text 978" xfId="16931"/>
    <cellStyle name="Warning Text 979" xfId="16932"/>
    <cellStyle name="Warning Text 98" xfId="16933"/>
    <cellStyle name="Warning Text 980" xfId="16934"/>
    <cellStyle name="Warning Text 981" xfId="16935"/>
    <cellStyle name="Warning Text 982" xfId="16936"/>
    <cellStyle name="Warning Text 983" xfId="16937"/>
    <cellStyle name="Warning Text 984" xfId="16938"/>
    <cellStyle name="Warning Text 985" xfId="16939"/>
    <cellStyle name="Warning Text 986" xfId="16940"/>
    <cellStyle name="Warning Text 987" xfId="16941"/>
    <cellStyle name="Warning Text 988" xfId="16942"/>
    <cellStyle name="Warning Text 989" xfId="16943"/>
    <cellStyle name="Warning Text 99" xfId="16944"/>
    <cellStyle name="Warning Text 990" xfId="16945"/>
    <cellStyle name="Warning Text 991" xfId="16946"/>
    <cellStyle name="Warning Text 992" xfId="16947"/>
    <cellStyle name="Warning Text 993" xfId="16948"/>
    <cellStyle name="Warning Text 994" xfId="16949"/>
    <cellStyle name="Warning Text 995" xfId="16950"/>
    <cellStyle name="Warning Text 996" xfId="16951"/>
    <cellStyle name="Warning Text 997" xfId="16952"/>
    <cellStyle name="Warning Text 998" xfId="16953"/>
    <cellStyle name="Warning Text 999" xfId="169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SCR-Market'!B23"/><Relationship Id="rId13" Type="http://schemas.openxmlformats.org/officeDocument/2006/relationships/hyperlink" Target="#'SCR-UH'!C48"/><Relationship Id="rId18" Type="http://schemas.openxmlformats.org/officeDocument/2006/relationships/hyperlink" Target="#'SCR-UNL'!A1"/><Relationship Id="rId26" Type="http://schemas.openxmlformats.org/officeDocument/2006/relationships/hyperlink" Target="#'SCR-UL'!B20"/><Relationship Id="rId3" Type="http://schemas.openxmlformats.org/officeDocument/2006/relationships/hyperlink" Target="#SCR!B18"/><Relationship Id="rId21" Type="http://schemas.openxmlformats.org/officeDocument/2006/relationships/hyperlink" Target="#'SCR-UH'!C19"/><Relationship Id="rId34" Type="http://schemas.openxmlformats.org/officeDocument/2006/relationships/hyperlink" Target="#'SCR-Cat'!B7"/><Relationship Id="rId7" Type="http://schemas.openxmlformats.org/officeDocument/2006/relationships/hyperlink" Target="#'SCR-Market'!B15"/><Relationship Id="rId12" Type="http://schemas.openxmlformats.org/officeDocument/2006/relationships/hyperlink" Target="#'SCR-UH'!A1"/><Relationship Id="rId17" Type="http://schemas.openxmlformats.org/officeDocument/2006/relationships/hyperlink" Target="#'SCR-UL'!A1"/><Relationship Id="rId25" Type="http://schemas.openxmlformats.org/officeDocument/2006/relationships/hyperlink" Target="#'SCR-UL'!B18"/><Relationship Id="rId33" Type="http://schemas.openxmlformats.org/officeDocument/2006/relationships/hyperlink" Target="#'SCR-UNL'!B30"/><Relationship Id="rId2" Type="http://schemas.openxmlformats.org/officeDocument/2006/relationships/hyperlink" Target="#SCR!B24"/><Relationship Id="rId16" Type="http://schemas.openxmlformats.org/officeDocument/2006/relationships/hyperlink" Target="#'SCR-CDR'!A1"/><Relationship Id="rId20" Type="http://schemas.openxmlformats.org/officeDocument/2006/relationships/hyperlink" Target="#'SCR-UH'!C17"/><Relationship Id="rId29" Type="http://schemas.openxmlformats.org/officeDocument/2006/relationships/hyperlink" Target="#'SCR-UL'!B26"/><Relationship Id="rId1" Type="http://schemas.openxmlformats.org/officeDocument/2006/relationships/hyperlink" Target="#SCR!A1"/><Relationship Id="rId6" Type="http://schemas.openxmlformats.org/officeDocument/2006/relationships/hyperlink" Target="#'SCR-Market'!B11"/><Relationship Id="rId11" Type="http://schemas.openxmlformats.org/officeDocument/2006/relationships/hyperlink" Target="#'SCR-Market'!B34"/><Relationship Id="rId24" Type="http://schemas.openxmlformats.org/officeDocument/2006/relationships/hyperlink" Target="#'SCR-UH'!C25"/><Relationship Id="rId32" Type="http://schemas.openxmlformats.org/officeDocument/2006/relationships/hyperlink" Target="#'SCR-UNL'!B8"/><Relationship Id="rId5" Type="http://schemas.openxmlformats.org/officeDocument/2006/relationships/hyperlink" Target="#'SCR-Market'!A1"/><Relationship Id="rId15" Type="http://schemas.openxmlformats.org/officeDocument/2006/relationships/hyperlink" Target="#'SCR-Cat'!B30"/><Relationship Id="rId23" Type="http://schemas.openxmlformats.org/officeDocument/2006/relationships/hyperlink" Target="#'SCR-UH'!C23"/><Relationship Id="rId28" Type="http://schemas.openxmlformats.org/officeDocument/2006/relationships/hyperlink" Target="#'SCR-UL'!B24"/><Relationship Id="rId10" Type="http://schemas.openxmlformats.org/officeDocument/2006/relationships/hyperlink" Target="#'SCR-Market'!B32"/><Relationship Id="rId19" Type="http://schemas.openxmlformats.org/officeDocument/2006/relationships/hyperlink" Target="#'SCR-UH'!C15"/><Relationship Id="rId31" Type="http://schemas.openxmlformats.org/officeDocument/2006/relationships/hyperlink" Target="#'SCR-UL'!B33"/><Relationship Id="rId4" Type="http://schemas.openxmlformats.org/officeDocument/2006/relationships/hyperlink" Target="#'SCR-Op'!A1"/><Relationship Id="rId9" Type="http://schemas.openxmlformats.org/officeDocument/2006/relationships/hyperlink" Target="#'SCR-Market'!B25"/><Relationship Id="rId14" Type="http://schemas.openxmlformats.org/officeDocument/2006/relationships/hyperlink" Target="#'SCR-UH'!C61"/><Relationship Id="rId22" Type="http://schemas.openxmlformats.org/officeDocument/2006/relationships/hyperlink" Target="#'SCR-UH'!C21"/><Relationship Id="rId27" Type="http://schemas.openxmlformats.org/officeDocument/2006/relationships/hyperlink" Target="#'SCR-UL'!B22"/><Relationship Id="rId30" Type="http://schemas.openxmlformats.org/officeDocument/2006/relationships/hyperlink" Target="#'SCR-UL'!B28"/></Relationships>
</file>

<file path=xl/drawings/drawing1.xml><?xml version="1.0" encoding="utf-8"?>
<xdr:wsDr xmlns:xdr="http://schemas.openxmlformats.org/drawingml/2006/spreadsheetDrawing" xmlns:a="http://schemas.openxmlformats.org/drawingml/2006/main">
  <xdr:twoCellAnchor>
    <xdr:from>
      <xdr:col>11</xdr:col>
      <xdr:colOff>600075</xdr:colOff>
      <xdr:row>7</xdr:row>
      <xdr:rowOff>161925</xdr:rowOff>
    </xdr:from>
    <xdr:to>
      <xdr:col>16</xdr:col>
      <xdr:colOff>38100</xdr:colOff>
      <xdr:row>12</xdr:row>
      <xdr:rowOff>0</xdr:rowOff>
    </xdr:to>
    <xdr:sp macro="" textlink="">
      <xdr:nvSpPr>
        <xdr:cNvPr id="2" name="Prostokąt zaokrąglony 1">
          <a:hlinkClick xmlns:r="http://schemas.openxmlformats.org/officeDocument/2006/relationships" r:id="rId1"/>
        </xdr:cNvPr>
        <xdr:cNvSpPr/>
      </xdr:nvSpPr>
      <xdr:spPr>
        <a:xfrm>
          <a:off x="7305675" y="1123950"/>
          <a:ext cx="2486025" cy="790575"/>
        </a:xfrm>
        <a:prstGeom prst="roundRect">
          <a:avLst/>
        </a:prstGeom>
        <a:ln w="28575"/>
        <a:scene3d>
          <a:camera prst="orthographicFront">
            <a:rot lat="0" lon="0" rev="0"/>
          </a:camera>
          <a:lightRig rig="threePt" dir="t">
            <a:rot lat="0" lon="0" rev="1200000"/>
          </a:lightRig>
        </a:scene3d>
        <a:sp3d>
          <a:bevelT w="63500" h="25400" prst="hardEdge"/>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pl-PL" sz="1200" b="1"/>
            <a:t>Kapitałowy wymóg wypłacalności (SCR</a:t>
          </a:r>
          <a:r>
            <a:rPr lang="pl-PL" sz="1100" b="1"/>
            <a:t>)</a:t>
          </a:r>
        </a:p>
      </xdr:txBody>
    </xdr:sp>
    <xdr:clientData/>
  </xdr:twoCellAnchor>
  <xdr:twoCellAnchor>
    <xdr:from>
      <xdr:col>7</xdr:col>
      <xdr:colOff>152400</xdr:colOff>
      <xdr:row>14</xdr:row>
      <xdr:rowOff>9525</xdr:rowOff>
    </xdr:from>
    <xdr:to>
      <xdr:col>10</xdr:col>
      <xdr:colOff>457200</xdr:colOff>
      <xdr:row>17</xdr:row>
      <xdr:rowOff>123825</xdr:rowOff>
    </xdr:to>
    <xdr:sp macro="" textlink="">
      <xdr:nvSpPr>
        <xdr:cNvPr id="3" name="Prostokąt zaokrąglony 2">
          <a:hlinkClick xmlns:r="http://schemas.openxmlformats.org/officeDocument/2006/relationships" r:id="rId2"/>
        </xdr:cNvPr>
        <xdr:cNvSpPr/>
      </xdr:nvSpPr>
      <xdr:spPr>
        <a:xfrm>
          <a:off x="4419600" y="2124075"/>
          <a:ext cx="2133600" cy="685800"/>
        </a:xfrm>
        <a:prstGeom prst="roundRect">
          <a:avLst/>
        </a:prstGeom>
        <a:ln>
          <a:solidFill>
            <a:sysClr val="windowText" lastClr="000000"/>
          </a:solidFill>
          <a:prstDash val="solid"/>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pl-PL" sz="1100"/>
            <a:t>Korekta z tytułu zdolności</a:t>
          </a:r>
          <a:r>
            <a:rPr lang="pl-PL" sz="1100" baseline="0"/>
            <a:t> RTU i odroczonych podatków do pokrywania strat</a:t>
          </a:r>
          <a:endParaRPr lang="pl-PL" sz="1100"/>
        </a:p>
      </xdr:txBody>
    </xdr:sp>
    <xdr:clientData/>
  </xdr:twoCellAnchor>
  <xdr:twoCellAnchor>
    <xdr:from>
      <xdr:col>12</xdr:col>
      <xdr:colOff>114300</xdr:colOff>
      <xdr:row>14</xdr:row>
      <xdr:rowOff>9525</xdr:rowOff>
    </xdr:from>
    <xdr:to>
      <xdr:col>15</xdr:col>
      <xdr:colOff>476250</xdr:colOff>
      <xdr:row>17</xdr:row>
      <xdr:rowOff>123825</xdr:rowOff>
    </xdr:to>
    <xdr:sp macro="" textlink="">
      <xdr:nvSpPr>
        <xdr:cNvPr id="5" name="Prostokąt zaokrąglony 4">
          <a:hlinkClick xmlns:r="http://schemas.openxmlformats.org/officeDocument/2006/relationships" r:id="rId3"/>
        </xdr:cNvPr>
        <xdr:cNvSpPr/>
      </xdr:nvSpPr>
      <xdr:spPr>
        <a:xfrm>
          <a:off x="7429500" y="2124075"/>
          <a:ext cx="2190750" cy="685800"/>
        </a:xfrm>
        <a:prstGeom prst="roundRect">
          <a:avLst/>
        </a:prstGeom>
        <a:ln>
          <a:solidFill>
            <a:sysClr val="windowText" lastClr="000000"/>
          </a:solid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pl-PL" sz="1100"/>
            <a:t>Podstawowy kapitałowy wymóg</a:t>
          </a:r>
          <a:r>
            <a:rPr lang="pl-PL" sz="1100" baseline="0"/>
            <a:t> wypłacalności (BSCR)</a:t>
          </a:r>
          <a:endParaRPr lang="pl-PL" sz="1100"/>
        </a:p>
      </xdr:txBody>
    </xdr:sp>
    <xdr:clientData/>
  </xdr:twoCellAnchor>
  <xdr:twoCellAnchor>
    <xdr:from>
      <xdr:col>17</xdr:col>
      <xdr:colOff>142875</xdr:colOff>
      <xdr:row>13</xdr:row>
      <xdr:rowOff>190500</xdr:rowOff>
    </xdr:from>
    <xdr:to>
      <xdr:col>20</xdr:col>
      <xdr:colOff>447675</xdr:colOff>
      <xdr:row>17</xdr:row>
      <xdr:rowOff>104775</xdr:rowOff>
    </xdr:to>
    <xdr:sp macro="" textlink="">
      <xdr:nvSpPr>
        <xdr:cNvPr id="6" name="Prostokąt zaokrąglony 5">
          <a:hlinkClick xmlns:r="http://schemas.openxmlformats.org/officeDocument/2006/relationships" r:id="rId4"/>
        </xdr:cNvPr>
        <xdr:cNvSpPr/>
      </xdr:nvSpPr>
      <xdr:spPr>
        <a:xfrm>
          <a:off x="10506075" y="2105025"/>
          <a:ext cx="2133600" cy="685800"/>
        </a:xfrm>
        <a:prstGeom prst="roundRect">
          <a:avLst/>
        </a:prstGeom>
        <a:ln>
          <a:solidFill>
            <a:schemeClr val="tx1"/>
          </a:solid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pl-PL" sz="1100"/>
            <a:t>Ryzyko operacyjne</a:t>
          </a:r>
        </a:p>
      </xdr:txBody>
    </xdr:sp>
    <xdr:clientData/>
  </xdr:twoCellAnchor>
  <xdr:twoCellAnchor>
    <xdr:from>
      <xdr:col>1</xdr:col>
      <xdr:colOff>314325</xdr:colOff>
      <xdr:row>19</xdr:row>
      <xdr:rowOff>200024</xdr:rowOff>
    </xdr:from>
    <xdr:to>
      <xdr:col>4</xdr:col>
      <xdr:colOff>285750</xdr:colOff>
      <xdr:row>23</xdr:row>
      <xdr:rowOff>161924</xdr:rowOff>
    </xdr:to>
    <xdr:sp macro="" textlink="">
      <xdr:nvSpPr>
        <xdr:cNvPr id="7" name="Prostokąt zaokrąglony 6">
          <a:hlinkClick xmlns:r="http://schemas.openxmlformats.org/officeDocument/2006/relationships" r:id="rId5"/>
        </xdr:cNvPr>
        <xdr:cNvSpPr/>
      </xdr:nvSpPr>
      <xdr:spPr>
        <a:xfrm>
          <a:off x="923925" y="3276599"/>
          <a:ext cx="1800225" cy="733425"/>
        </a:xfrm>
        <a:prstGeom prst="roundRect">
          <a:avLst/>
        </a:prstGeom>
        <a:ln>
          <a:solidFill>
            <a:sysClr val="windowText" lastClr="000000"/>
          </a:solidFill>
        </a:ln>
        <a:effectLst>
          <a:outerShdw blurRad="50800" dist="38100" dir="5400000" algn="t" rotWithShape="0">
            <a:prstClr val="black">
              <a:alpha val="40000"/>
            </a:prstClr>
          </a:outerShdw>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pl-PL" sz="1100"/>
            <a:t>Ryzyko rynkowe</a:t>
          </a:r>
        </a:p>
      </xdr:txBody>
    </xdr:sp>
    <xdr:clientData/>
  </xdr:twoCellAnchor>
  <xdr:twoCellAnchor>
    <xdr:from>
      <xdr:col>1</xdr:col>
      <xdr:colOff>352425</xdr:colOff>
      <xdr:row>24</xdr:row>
      <xdr:rowOff>180975</xdr:rowOff>
    </xdr:from>
    <xdr:to>
      <xdr:col>4</xdr:col>
      <xdr:colOff>323850</xdr:colOff>
      <xdr:row>28</xdr:row>
      <xdr:rowOff>66675</xdr:rowOff>
    </xdr:to>
    <xdr:sp macro="" textlink="">
      <xdr:nvSpPr>
        <xdr:cNvPr id="8" name="Prostokąt zaokrąglony 7">
          <a:hlinkClick xmlns:r="http://schemas.openxmlformats.org/officeDocument/2006/relationships" r:id="rId6"/>
        </xdr:cNvPr>
        <xdr:cNvSpPr/>
      </xdr:nvSpPr>
      <xdr:spPr>
        <a:xfrm>
          <a:off x="962025" y="421957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stopy procentowej</a:t>
          </a:r>
        </a:p>
      </xdr:txBody>
    </xdr:sp>
    <xdr:clientData/>
  </xdr:twoCellAnchor>
  <xdr:twoCellAnchor>
    <xdr:from>
      <xdr:col>1</xdr:col>
      <xdr:colOff>333375</xdr:colOff>
      <xdr:row>29</xdr:row>
      <xdr:rowOff>133350</xdr:rowOff>
    </xdr:from>
    <xdr:to>
      <xdr:col>4</xdr:col>
      <xdr:colOff>304800</xdr:colOff>
      <xdr:row>33</xdr:row>
      <xdr:rowOff>19050</xdr:rowOff>
    </xdr:to>
    <xdr:sp macro="" textlink="">
      <xdr:nvSpPr>
        <xdr:cNvPr id="9" name="Prostokąt zaokrąglony 8">
          <a:hlinkClick xmlns:r="http://schemas.openxmlformats.org/officeDocument/2006/relationships" r:id="rId7"/>
        </xdr:cNvPr>
        <xdr:cNvSpPr/>
      </xdr:nvSpPr>
      <xdr:spPr>
        <a:xfrm>
          <a:off x="942975" y="5124450"/>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cen akcji</a:t>
          </a:r>
        </a:p>
      </xdr:txBody>
    </xdr:sp>
    <xdr:clientData/>
  </xdr:twoCellAnchor>
  <xdr:twoCellAnchor>
    <xdr:from>
      <xdr:col>1</xdr:col>
      <xdr:colOff>352425</xdr:colOff>
      <xdr:row>34</xdr:row>
      <xdr:rowOff>104775</xdr:rowOff>
    </xdr:from>
    <xdr:to>
      <xdr:col>4</xdr:col>
      <xdr:colOff>323850</xdr:colOff>
      <xdr:row>37</xdr:row>
      <xdr:rowOff>180975</xdr:rowOff>
    </xdr:to>
    <xdr:sp macro="" textlink="">
      <xdr:nvSpPr>
        <xdr:cNvPr id="11" name="Prostokąt zaokrąglony 10">
          <a:hlinkClick xmlns:r="http://schemas.openxmlformats.org/officeDocument/2006/relationships" r:id="rId8"/>
        </xdr:cNvPr>
        <xdr:cNvSpPr/>
      </xdr:nvSpPr>
      <xdr:spPr>
        <a:xfrm>
          <a:off x="962025" y="604837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cen nieruchomości</a:t>
          </a:r>
        </a:p>
      </xdr:txBody>
    </xdr:sp>
    <xdr:clientData/>
  </xdr:twoCellAnchor>
  <xdr:twoCellAnchor>
    <xdr:from>
      <xdr:col>1</xdr:col>
      <xdr:colOff>323850</xdr:colOff>
      <xdr:row>39</xdr:row>
      <xdr:rowOff>47625</xdr:rowOff>
    </xdr:from>
    <xdr:to>
      <xdr:col>4</xdr:col>
      <xdr:colOff>295275</xdr:colOff>
      <xdr:row>42</xdr:row>
      <xdr:rowOff>123825</xdr:rowOff>
    </xdr:to>
    <xdr:sp macro="" textlink="">
      <xdr:nvSpPr>
        <xdr:cNvPr id="12" name="Prostokąt zaokrąglony 11">
          <a:hlinkClick xmlns:r="http://schemas.openxmlformats.org/officeDocument/2006/relationships" r:id="rId9"/>
        </xdr:cNvPr>
        <xdr:cNvSpPr/>
      </xdr:nvSpPr>
      <xdr:spPr>
        <a:xfrm>
          <a:off x="933450" y="694372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spreadu kredytowego</a:t>
          </a:r>
        </a:p>
      </xdr:txBody>
    </xdr:sp>
    <xdr:clientData/>
  </xdr:twoCellAnchor>
  <xdr:twoCellAnchor>
    <xdr:from>
      <xdr:col>1</xdr:col>
      <xdr:colOff>323850</xdr:colOff>
      <xdr:row>43</xdr:row>
      <xdr:rowOff>171450</xdr:rowOff>
    </xdr:from>
    <xdr:to>
      <xdr:col>4</xdr:col>
      <xdr:colOff>295275</xdr:colOff>
      <xdr:row>47</xdr:row>
      <xdr:rowOff>57150</xdr:rowOff>
    </xdr:to>
    <xdr:sp macro="" textlink="">
      <xdr:nvSpPr>
        <xdr:cNvPr id="13" name="Prostokąt zaokrąglony 12">
          <a:hlinkClick xmlns:r="http://schemas.openxmlformats.org/officeDocument/2006/relationships" r:id="rId10"/>
        </xdr:cNvPr>
        <xdr:cNvSpPr/>
      </xdr:nvSpPr>
      <xdr:spPr>
        <a:xfrm>
          <a:off x="933450" y="7829550"/>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koncentracji aktywów</a:t>
          </a:r>
        </a:p>
      </xdr:txBody>
    </xdr:sp>
    <xdr:clientData/>
  </xdr:twoCellAnchor>
  <xdr:twoCellAnchor>
    <xdr:from>
      <xdr:col>1</xdr:col>
      <xdr:colOff>323850</xdr:colOff>
      <xdr:row>48</xdr:row>
      <xdr:rowOff>85725</xdr:rowOff>
    </xdr:from>
    <xdr:to>
      <xdr:col>4</xdr:col>
      <xdr:colOff>295275</xdr:colOff>
      <xdr:row>51</xdr:row>
      <xdr:rowOff>161925</xdr:rowOff>
    </xdr:to>
    <xdr:sp macro="" textlink="">
      <xdr:nvSpPr>
        <xdr:cNvPr id="14" name="Prostokąt zaokrąglony 13">
          <a:hlinkClick xmlns:r="http://schemas.openxmlformats.org/officeDocument/2006/relationships" r:id="rId11"/>
        </xdr:cNvPr>
        <xdr:cNvSpPr/>
      </xdr:nvSpPr>
      <xdr:spPr>
        <a:xfrm>
          <a:off x="933450" y="869632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walutowe</a:t>
          </a:r>
        </a:p>
      </xdr:txBody>
    </xdr:sp>
    <xdr:clientData/>
  </xdr:twoCellAnchor>
  <xdr:twoCellAnchor>
    <xdr:from>
      <xdr:col>6</xdr:col>
      <xdr:colOff>333375</xdr:colOff>
      <xdr:row>19</xdr:row>
      <xdr:rowOff>190499</xdr:rowOff>
    </xdr:from>
    <xdr:to>
      <xdr:col>9</xdr:col>
      <xdr:colOff>304800</xdr:colOff>
      <xdr:row>23</xdr:row>
      <xdr:rowOff>171449</xdr:rowOff>
    </xdr:to>
    <xdr:sp macro="" textlink="">
      <xdr:nvSpPr>
        <xdr:cNvPr id="15" name="Prostokąt zaokrąglony 14">
          <a:hlinkClick xmlns:r="http://schemas.openxmlformats.org/officeDocument/2006/relationships" r:id="rId12"/>
        </xdr:cNvPr>
        <xdr:cNvSpPr/>
      </xdr:nvSpPr>
      <xdr:spPr>
        <a:xfrm>
          <a:off x="3990975" y="3267074"/>
          <a:ext cx="1800225" cy="752475"/>
        </a:xfrm>
        <a:prstGeom prst="roundRect">
          <a:avLst/>
        </a:prstGeom>
        <a:ln>
          <a:solidFill>
            <a:sysClr val="windowText" lastClr="000000"/>
          </a:solidFill>
        </a:ln>
        <a:effectLst>
          <a:outerShdw blurRad="50800" dist="38100" dir="5400000" algn="t" rotWithShape="0">
            <a:prstClr val="black">
              <a:alpha val="40000"/>
            </a:prstClr>
          </a:outerShdw>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pl-PL" sz="1100"/>
            <a:t>Ryzyko w ubezpieczeniach zdrowotnych</a:t>
          </a:r>
        </a:p>
      </xdr:txBody>
    </xdr:sp>
    <xdr:clientData/>
  </xdr:twoCellAnchor>
  <xdr:twoCellAnchor>
    <xdr:from>
      <xdr:col>5</xdr:col>
      <xdr:colOff>228600</xdr:colOff>
      <xdr:row>27</xdr:row>
      <xdr:rowOff>9524</xdr:rowOff>
    </xdr:from>
    <xdr:to>
      <xdr:col>8</xdr:col>
      <xdr:colOff>371475</xdr:colOff>
      <xdr:row>31</xdr:row>
      <xdr:rowOff>28574</xdr:rowOff>
    </xdr:to>
    <xdr:sp macro="" textlink="">
      <xdr:nvSpPr>
        <xdr:cNvPr id="16" name="Prostokąt zaokrąglony 15">
          <a:hlinkClick xmlns:r="http://schemas.openxmlformats.org/officeDocument/2006/relationships" r:id="rId13"/>
        </xdr:cNvPr>
        <xdr:cNvSpPr/>
      </xdr:nvSpPr>
      <xdr:spPr>
        <a:xfrm>
          <a:off x="3276600" y="4638674"/>
          <a:ext cx="1971675" cy="781050"/>
        </a:xfrm>
        <a:prstGeom prst="roundRect">
          <a:avLst/>
        </a:prstGeom>
        <a:ln>
          <a:solidFill>
            <a:sysClr val="windowText" lastClr="000000"/>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pl-PL" sz="1100"/>
            <a:t>Ryzyko o charakterze ubezpieczeń</a:t>
          </a:r>
          <a:r>
            <a:rPr lang="pl-PL" sz="1100" baseline="0"/>
            <a:t> innych niż na życie</a:t>
          </a:r>
          <a:endParaRPr lang="pl-PL" sz="1100"/>
        </a:p>
      </xdr:txBody>
    </xdr:sp>
    <xdr:clientData/>
  </xdr:twoCellAnchor>
  <xdr:twoCellAnchor>
    <xdr:from>
      <xdr:col>5</xdr:col>
      <xdr:colOff>323850</xdr:colOff>
      <xdr:row>32</xdr:row>
      <xdr:rowOff>47625</xdr:rowOff>
    </xdr:from>
    <xdr:to>
      <xdr:col>8</xdr:col>
      <xdr:colOff>295275</xdr:colOff>
      <xdr:row>35</xdr:row>
      <xdr:rowOff>123825</xdr:rowOff>
    </xdr:to>
    <xdr:sp macro="" textlink="">
      <xdr:nvSpPr>
        <xdr:cNvPr id="17" name="Prostokąt zaokrąglony 16">
          <a:hlinkClick xmlns:r="http://schemas.openxmlformats.org/officeDocument/2006/relationships" r:id="rId13"/>
        </xdr:cNvPr>
        <xdr:cNvSpPr/>
      </xdr:nvSpPr>
      <xdr:spPr>
        <a:xfrm>
          <a:off x="3371850" y="562927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składki</a:t>
          </a:r>
          <a:r>
            <a:rPr lang="pl-PL" sz="1100" baseline="0"/>
            <a:t> i rezerw</a:t>
          </a:r>
          <a:endParaRPr lang="pl-PL" sz="1100"/>
        </a:p>
      </xdr:txBody>
    </xdr:sp>
    <xdr:clientData/>
  </xdr:twoCellAnchor>
  <xdr:twoCellAnchor>
    <xdr:from>
      <xdr:col>5</xdr:col>
      <xdr:colOff>333375</xdr:colOff>
      <xdr:row>36</xdr:row>
      <xdr:rowOff>161925</xdr:rowOff>
    </xdr:from>
    <xdr:to>
      <xdr:col>8</xdr:col>
      <xdr:colOff>304800</xdr:colOff>
      <xdr:row>40</xdr:row>
      <xdr:rowOff>47625</xdr:rowOff>
    </xdr:to>
    <xdr:sp macro="" textlink="">
      <xdr:nvSpPr>
        <xdr:cNvPr id="18" name="Prostokąt zaokrąglony 17">
          <a:hlinkClick xmlns:r="http://schemas.openxmlformats.org/officeDocument/2006/relationships" r:id="rId14"/>
        </xdr:cNvPr>
        <xdr:cNvSpPr/>
      </xdr:nvSpPr>
      <xdr:spPr>
        <a:xfrm>
          <a:off x="3381375" y="650557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rezygnacji z umów</a:t>
          </a:r>
        </a:p>
      </xdr:txBody>
    </xdr:sp>
    <xdr:clientData/>
  </xdr:twoCellAnchor>
  <xdr:twoCellAnchor>
    <xdr:from>
      <xdr:col>5</xdr:col>
      <xdr:colOff>323850</xdr:colOff>
      <xdr:row>41</xdr:row>
      <xdr:rowOff>85725</xdr:rowOff>
    </xdr:from>
    <xdr:to>
      <xdr:col>8</xdr:col>
      <xdr:colOff>295275</xdr:colOff>
      <xdr:row>44</xdr:row>
      <xdr:rowOff>142875</xdr:rowOff>
    </xdr:to>
    <xdr:sp macro="" textlink="">
      <xdr:nvSpPr>
        <xdr:cNvPr id="19" name="Prostokąt zaokrąglony 18">
          <a:hlinkClick xmlns:r="http://schemas.openxmlformats.org/officeDocument/2006/relationships" r:id="rId15"/>
        </xdr:cNvPr>
        <xdr:cNvSpPr/>
      </xdr:nvSpPr>
      <xdr:spPr>
        <a:xfrm>
          <a:off x="3371850" y="738187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katastroficzne</a:t>
          </a:r>
        </a:p>
      </xdr:txBody>
    </xdr:sp>
    <xdr:clientData/>
  </xdr:twoCellAnchor>
  <xdr:twoCellAnchor>
    <xdr:from>
      <xdr:col>10</xdr:col>
      <xdr:colOff>323850</xdr:colOff>
      <xdr:row>19</xdr:row>
      <xdr:rowOff>190500</xdr:rowOff>
    </xdr:from>
    <xdr:to>
      <xdr:col>13</xdr:col>
      <xdr:colOff>295275</xdr:colOff>
      <xdr:row>23</xdr:row>
      <xdr:rowOff>180975</xdr:rowOff>
    </xdr:to>
    <xdr:sp macro="" textlink="">
      <xdr:nvSpPr>
        <xdr:cNvPr id="20" name="Prostokąt zaokrąglony 19">
          <a:hlinkClick xmlns:r="http://schemas.openxmlformats.org/officeDocument/2006/relationships" r:id="rId16"/>
        </xdr:cNvPr>
        <xdr:cNvSpPr/>
      </xdr:nvSpPr>
      <xdr:spPr>
        <a:xfrm>
          <a:off x="6419850" y="3267075"/>
          <a:ext cx="1800225" cy="762000"/>
        </a:xfrm>
        <a:prstGeom prst="roundRect">
          <a:avLst/>
        </a:prstGeom>
        <a:ln>
          <a:solidFill>
            <a:sysClr val="windowText" lastClr="000000"/>
          </a:solidFill>
        </a:ln>
        <a:effectLst>
          <a:outerShdw blurRad="50800" dist="38100" dir="5400000" algn="t" rotWithShape="0">
            <a:prstClr val="black">
              <a:alpha val="40000"/>
            </a:prstClr>
          </a:outerShdw>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pl-PL" sz="1100"/>
            <a:t>Ryzyko niewykonania zobowiązania przez kontrahenta</a:t>
          </a:r>
        </a:p>
      </xdr:txBody>
    </xdr:sp>
    <xdr:clientData/>
  </xdr:twoCellAnchor>
  <xdr:twoCellAnchor>
    <xdr:from>
      <xdr:col>14</xdr:col>
      <xdr:colOff>323850</xdr:colOff>
      <xdr:row>19</xdr:row>
      <xdr:rowOff>180974</xdr:rowOff>
    </xdr:from>
    <xdr:to>
      <xdr:col>17</xdr:col>
      <xdr:colOff>295275</xdr:colOff>
      <xdr:row>23</xdr:row>
      <xdr:rowOff>180974</xdr:rowOff>
    </xdr:to>
    <xdr:sp macro="" textlink="">
      <xdr:nvSpPr>
        <xdr:cNvPr id="21" name="Prostokąt zaokrąglony 20">
          <a:hlinkClick xmlns:r="http://schemas.openxmlformats.org/officeDocument/2006/relationships" r:id="rId17"/>
        </xdr:cNvPr>
        <xdr:cNvSpPr/>
      </xdr:nvSpPr>
      <xdr:spPr>
        <a:xfrm>
          <a:off x="8858250" y="3257549"/>
          <a:ext cx="1800225" cy="771525"/>
        </a:xfrm>
        <a:prstGeom prst="roundRect">
          <a:avLst/>
        </a:prstGeom>
        <a:ln>
          <a:solidFill>
            <a:sysClr val="windowText" lastClr="000000"/>
          </a:solidFill>
        </a:ln>
        <a:effectLst>
          <a:outerShdw blurRad="50800" dist="38100" dir="5400000" algn="t" rotWithShape="0">
            <a:prstClr val="black">
              <a:alpha val="40000"/>
            </a:prstClr>
          </a:outerShdw>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pl-PL" sz="1100"/>
            <a:t>Ryzyko w ubezpieczeniach na życie</a:t>
          </a:r>
        </a:p>
      </xdr:txBody>
    </xdr:sp>
    <xdr:clientData/>
  </xdr:twoCellAnchor>
  <xdr:twoCellAnchor>
    <xdr:from>
      <xdr:col>18</xdr:col>
      <xdr:colOff>314325</xdr:colOff>
      <xdr:row>19</xdr:row>
      <xdr:rowOff>200024</xdr:rowOff>
    </xdr:from>
    <xdr:to>
      <xdr:col>21</xdr:col>
      <xdr:colOff>285750</xdr:colOff>
      <xdr:row>24</xdr:row>
      <xdr:rowOff>9524</xdr:rowOff>
    </xdr:to>
    <xdr:sp macro="" textlink="">
      <xdr:nvSpPr>
        <xdr:cNvPr id="22" name="Prostokąt zaokrąglony 21">
          <a:hlinkClick xmlns:r="http://schemas.openxmlformats.org/officeDocument/2006/relationships" r:id="rId18"/>
        </xdr:cNvPr>
        <xdr:cNvSpPr/>
      </xdr:nvSpPr>
      <xdr:spPr>
        <a:xfrm>
          <a:off x="11287125" y="3276599"/>
          <a:ext cx="1800225" cy="771525"/>
        </a:xfrm>
        <a:prstGeom prst="roundRect">
          <a:avLst/>
        </a:prstGeom>
        <a:ln>
          <a:solidFill>
            <a:sysClr val="windowText" lastClr="000000"/>
          </a:solidFill>
        </a:ln>
        <a:effectLst>
          <a:outerShdw blurRad="50800" dist="38100" dir="5400000" algn="t" rotWithShape="0">
            <a:prstClr val="black">
              <a:alpha val="40000"/>
            </a:prstClr>
          </a:outerShdw>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pl-PL" sz="1100"/>
            <a:t>Ryzyko w ubezpieczeniach innych niż na życie</a:t>
          </a:r>
        </a:p>
      </xdr:txBody>
    </xdr:sp>
    <xdr:clientData/>
  </xdr:twoCellAnchor>
  <xdr:twoCellAnchor>
    <xdr:from>
      <xdr:col>22</xdr:col>
      <xdr:colOff>314325</xdr:colOff>
      <xdr:row>19</xdr:row>
      <xdr:rowOff>190499</xdr:rowOff>
    </xdr:from>
    <xdr:to>
      <xdr:col>25</xdr:col>
      <xdr:colOff>285750</xdr:colOff>
      <xdr:row>24</xdr:row>
      <xdr:rowOff>19049</xdr:rowOff>
    </xdr:to>
    <xdr:sp macro="" textlink="">
      <xdr:nvSpPr>
        <xdr:cNvPr id="23" name="Prostokąt zaokrąglony 22"/>
        <xdr:cNvSpPr/>
      </xdr:nvSpPr>
      <xdr:spPr>
        <a:xfrm>
          <a:off x="13725525" y="3267074"/>
          <a:ext cx="1800225" cy="790575"/>
        </a:xfrm>
        <a:prstGeom prst="roundRect">
          <a:avLst/>
        </a:prstGeom>
        <a:ln>
          <a:solidFill>
            <a:sysClr val="windowText" lastClr="000000"/>
          </a:solidFill>
        </a:ln>
        <a:effectLst>
          <a:outerShdw blurRad="50800" dist="38100" dir="5400000" algn="t" rotWithShape="0">
            <a:prstClr val="black">
              <a:alpha val="40000"/>
            </a:prstClr>
          </a:outerShdw>
        </a:effectLst>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pl-PL" sz="1100"/>
            <a:t>Ryzyko wartości niematerialnych </a:t>
          </a:r>
        </a:p>
        <a:p>
          <a:pPr algn="ctr"/>
          <a:r>
            <a:rPr lang="pl-PL" sz="1100"/>
            <a:t>i prawnych</a:t>
          </a:r>
        </a:p>
      </xdr:txBody>
    </xdr:sp>
    <xdr:clientData/>
  </xdr:twoCellAnchor>
  <xdr:twoCellAnchor>
    <xdr:from>
      <xdr:col>9</xdr:col>
      <xdr:colOff>247650</xdr:colOff>
      <xdr:row>27</xdr:row>
      <xdr:rowOff>0</xdr:rowOff>
    </xdr:from>
    <xdr:to>
      <xdr:col>12</xdr:col>
      <xdr:colOff>390525</xdr:colOff>
      <xdr:row>31</xdr:row>
      <xdr:rowOff>9525</xdr:rowOff>
    </xdr:to>
    <xdr:sp macro="" textlink="">
      <xdr:nvSpPr>
        <xdr:cNvPr id="25" name="Prostokąt zaokrąglony 24">
          <a:hlinkClick xmlns:r="http://schemas.openxmlformats.org/officeDocument/2006/relationships" r:id="rId19"/>
        </xdr:cNvPr>
        <xdr:cNvSpPr/>
      </xdr:nvSpPr>
      <xdr:spPr>
        <a:xfrm>
          <a:off x="5734050" y="4629150"/>
          <a:ext cx="1971675" cy="771525"/>
        </a:xfrm>
        <a:prstGeom prst="roundRect">
          <a:avLst/>
        </a:prstGeom>
        <a:ln>
          <a:solidFill>
            <a:sysClr val="windowText" lastClr="000000"/>
          </a:solidFill>
        </a:ln>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pl-PL" sz="1100"/>
            <a:t>Ryzyko o charakterze ubezpieczeń</a:t>
          </a:r>
          <a:r>
            <a:rPr lang="pl-PL" sz="1100" baseline="0"/>
            <a:t> na życie</a:t>
          </a:r>
          <a:endParaRPr lang="pl-PL" sz="1100"/>
        </a:p>
      </xdr:txBody>
    </xdr:sp>
    <xdr:clientData/>
  </xdr:twoCellAnchor>
  <xdr:twoCellAnchor>
    <xdr:from>
      <xdr:col>9</xdr:col>
      <xdr:colOff>342900</xdr:colOff>
      <xdr:row>36</xdr:row>
      <xdr:rowOff>152400</xdr:rowOff>
    </xdr:from>
    <xdr:to>
      <xdr:col>12</xdr:col>
      <xdr:colOff>314325</xdr:colOff>
      <xdr:row>40</xdr:row>
      <xdr:rowOff>38100</xdr:rowOff>
    </xdr:to>
    <xdr:sp macro="" textlink="">
      <xdr:nvSpPr>
        <xdr:cNvPr id="26" name="Prostokąt zaokrąglony 25">
          <a:hlinkClick xmlns:r="http://schemas.openxmlformats.org/officeDocument/2006/relationships" r:id="rId20"/>
        </xdr:cNvPr>
        <xdr:cNvSpPr/>
      </xdr:nvSpPr>
      <xdr:spPr>
        <a:xfrm>
          <a:off x="5829300" y="6496050"/>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długowieczności</a:t>
          </a:r>
        </a:p>
      </xdr:txBody>
    </xdr:sp>
    <xdr:clientData/>
  </xdr:twoCellAnchor>
  <xdr:twoCellAnchor>
    <xdr:from>
      <xdr:col>9</xdr:col>
      <xdr:colOff>333375</xdr:colOff>
      <xdr:row>32</xdr:row>
      <xdr:rowOff>38100</xdr:rowOff>
    </xdr:from>
    <xdr:to>
      <xdr:col>12</xdr:col>
      <xdr:colOff>304800</xdr:colOff>
      <xdr:row>35</xdr:row>
      <xdr:rowOff>114300</xdr:rowOff>
    </xdr:to>
    <xdr:sp macro="" textlink="">
      <xdr:nvSpPr>
        <xdr:cNvPr id="27" name="Prostokąt zaokrąglony 26">
          <a:hlinkClick xmlns:r="http://schemas.openxmlformats.org/officeDocument/2006/relationships" r:id="rId19"/>
        </xdr:cNvPr>
        <xdr:cNvSpPr/>
      </xdr:nvSpPr>
      <xdr:spPr>
        <a:xfrm>
          <a:off x="5819775" y="5619750"/>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śmiertelności</a:t>
          </a:r>
        </a:p>
      </xdr:txBody>
    </xdr:sp>
    <xdr:clientData/>
  </xdr:twoCellAnchor>
  <xdr:twoCellAnchor>
    <xdr:from>
      <xdr:col>9</xdr:col>
      <xdr:colOff>314325</xdr:colOff>
      <xdr:row>41</xdr:row>
      <xdr:rowOff>104775</xdr:rowOff>
    </xdr:from>
    <xdr:to>
      <xdr:col>12</xdr:col>
      <xdr:colOff>285750</xdr:colOff>
      <xdr:row>45</xdr:row>
      <xdr:rowOff>123825</xdr:rowOff>
    </xdr:to>
    <xdr:sp macro="" textlink="">
      <xdr:nvSpPr>
        <xdr:cNvPr id="28" name="Prostokąt zaokrąglony 27">
          <a:hlinkClick xmlns:r="http://schemas.openxmlformats.org/officeDocument/2006/relationships" r:id="rId21"/>
        </xdr:cNvPr>
        <xdr:cNvSpPr/>
      </xdr:nvSpPr>
      <xdr:spPr>
        <a:xfrm>
          <a:off x="5800725" y="7400925"/>
          <a:ext cx="1800225" cy="8001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niepełnosprawności - zachorowalności</a:t>
          </a:r>
        </a:p>
      </xdr:txBody>
    </xdr:sp>
    <xdr:clientData/>
  </xdr:twoCellAnchor>
  <xdr:twoCellAnchor>
    <xdr:from>
      <xdr:col>9</xdr:col>
      <xdr:colOff>304800</xdr:colOff>
      <xdr:row>46</xdr:row>
      <xdr:rowOff>161925</xdr:rowOff>
    </xdr:from>
    <xdr:to>
      <xdr:col>12</xdr:col>
      <xdr:colOff>276225</xdr:colOff>
      <xdr:row>50</xdr:row>
      <xdr:rowOff>47625</xdr:rowOff>
    </xdr:to>
    <xdr:sp macro="" textlink="">
      <xdr:nvSpPr>
        <xdr:cNvPr id="29" name="Prostokąt zaokrąglony 28">
          <a:hlinkClick xmlns:r="http://schemas.openxmlformats.org/officeDocument/2006/relationships" r:id="rId22"/>
        </xdr:cNvPr>
        <xdr:cNvSpPr/>
      </xdr:nvSpPr>
      <xdr:spPr>
        <a:xfrm>
          <a:off x="5791200" y="9010650"/>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050">
              <a:solidFill>
                <a:schemeClr val="dk1"/>
              </a:solidFill>
              <a:effectLst/>
              <a:latin typeface="+mn-lt"/>
              <a:ea typeface="+mn-ea"/>
              <a:cs typeface="+mn-cs"/>
            </a:rPr>
            <a:t>Ryzyko związane z wysokością ponoszonych kosztów</a:t>
          </a:r>
          <a:endParaRPr lang="pl-PL" sz="1050">
            <a:effectLst/>
          </a:endParaRPr>
        </a:p>
      </xdr:txBody>
    </xdr:sp>
    <xdr:clientData/>
  </xdr:twoCellAnchor>
  <xdr:twoCellAnchor>
    <xdr:from>
      <xdr:col>9</xdr:col>
      <xdr:colOff>333375</xdr:colOff>
      <xdr:row>51</xdr:row>
      <xdr:rowOff>95250</xdr:rowOff>
    </xdr:from>
    <xdr:to>
      <xdr:col>12</xdr:col>
      <xdr:colOff>304800</xdr:colOff>
      <xdr:row>54</xdr:row>
      <xdr:rowOff>171450</xdr:rowOff>
    </xdr:to>
    <xdr:sp macro="" textlink="">
      <xdr:nvSpPr>
        <xdr:cNvPr id="30" name="Prostokąt zaokrąglony 29">
          <a:hlinkClick xmlns:r="http://schemas.openxmlformats.org/officeDocument/2006/relationships" r:id="rId23"/>
        </xdr:cNvPr>
        <xdr:cNvSpPr/>
      </xdr:nvSpPr>
      <xdr:spPr>
        <a:xfrm>
          <a:off x="5819775" y="9315450"/>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solidFill>
                <a:schemeClr val="dk1"/>
              </a:solidFill>
              <a:effectLst/>
              <a:latin typeface="+mn-lt"/>
              <a:ea typeface="+mn-ea"/>
              <a:cs typeface="+mn-cs"/>
            </a:rPr>
            <a:t>Ryzyko rewizji wysokości rent</a:t>
          </a:r>
          <a:endParaRPr lang="pl-PL" sz="1000">
            <a:effectLst/>
          </a:endParaRPr>
        </a:p>
      </xdr:txBody>
    </xdr:sp>
    <xdr:clientData/>
  </xdr:twoCellAnchor>
  <xdr:twoCellAnchor>
    <xdr:from>
      <xdr:col>9</xdr:col>
      <xdr:colOff>333375</xdr:colOff>
      <xdr:row>55</xdr:row>
      <xdr:rowOff>180975</xdr:rowOff>
    </xdr:from>
    <xdr:to>
      <xdr:col>12</xdr:col>
      <xdr:colOff>304800</xdr:colOff>
      <xdr:row>59</xdr:row>
      <xdr:rowOff>66675</xdr:rowOff>
    </xdr:to>
    <xdr:sp macro="" textlink="">
      <xdr:nvSpPr>
        <xdr:cNvPr id="31" name="Prostokąt zaokrąglony 30">
          <a:hlinkClick xmlns:r="http://schemas.openxmlformats.org/officeDocument/2006/relationships" r:id="rId24"/>
        </xdr:cNvPr>
        <xdr:cNvSpPr/>
      </xdr:nvSpPr>
      <xdr:spPr>
        <a:xfrm>
          <a:off x="5819775" y="1016317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a:t>
          </a:r>
          <a:r>
            <a:rPr lang="pl-PL" sz="1100" baseline="0"/>
            <a:t> rezygnacji z umów</a:t>
          </a:r>
          <a:endParaRPr lang="pl-PL" sz="1100"/>
        </a:p>
      </xdr:txBody>
    </xdr:sp>
    <xdr:clientData/>
  </xdr:twoCellAnchor>
  <xdr:twoCellAnchor>
    <xdr:from>
      <xdr:col>14</xdr:col>
      <xdr:colOff>323850</xdr:colOff>
      <xdr:row>25</xdr:row>
      <xdr:rowOff>9525</xdr:rowOff>
    </xdr:from>
    <xdr:to>
      <xdr:col>17</xdr:col>
      <xdr:colOff>295275</xdr:colOff>
      <xdr:row>28</xdr:row>
      <xdr:rowOff>66675</xdr:rowOff>
    </xdr:to>
    <xdr:sp macro="" textlink="">
      <xdr:nvSpPr>
        <xdr:cNvPr id="32" name="Prostokąt zaokrąglony 31">
          <a:hlinkClick xmlns:r="http://schemas.openxmlformats.org/officeDocument/2006/relationships" r:id="rId25"/>
        </xdr:cNvPr>
        <xdr:cNvSpPr/>
      </xdr:nvSpPr>
      <xdr:spPr>
        <a:xfrm>
          <a:off x="8858250" y="423862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śmiertelności</a:t>
          </a:r>
        </a:p>
      </xdr:txBody>
    </xdr:sp>
    <xdr:clientData/>
  </xdr:twoCellAnchor>
  <xdr:twoCellAnchor>
    <xdr:from>
      <xdr:col>14</xdr:col>
      <xdr:colOff>323850</xdr:colOff>
      <xdr:row>29</xdr:row>
      <xdr:rowOff>85725</xdr:rowOff>
    </xdr:from>
    <xdr:to>
      <xdr:col>17</xdr:col>
      <xdr:colOff>295275</xdr:colOff>
      <xdr:row>32</xdr:row>
      <xdr:rowOff>161925</xdr:rowOff>
    </xdr:to>
    <xdr:sp macro="" textlink="">
      <xdr:nvSpPr>
        <xdr:cNvPr id="33" name="Prostokąt zaokrąglony 32">
          <a:hlinkClick xmlns:r="http://schemas.openxmlformats.org/officeDocument/2006/relationships" r:id="rId26"/>
        </xdr:cNvPr>
        <xdr:cNvSpPr/>
      </xdr:nvSpPr>
      <xdr:spPr>
        <a:xfrm>
          <a:off x="8858250" y="509587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długowieczności</a:t>
          </a:r>
        </a:p>
      </xdr:txBody>
    </xdr:sp>
    <xdr:clientData/>
  </xdr:twoCellAnchor>
  <xdr:twoCellAnchor>
    <xdr:from>
      <xdr:col>14</xdr:col>
      <xdr:colOff>333375</xdr:colOff>
      <xdr:row>34</xdr:row>
      <xdr:rowOff>0</xdr:rowOff>
    </xdr:from>
    <xdr:to>
      <xdr:col>17</xdr:col>
      <xdr:colOff>304800</xdr:colOff>
      <xdr:row>38</xdr:row>
      <xdr:rowOff>38100</xdr:rowOff>
    </xdr:to>
    <xdr:sp macro="" textlink="">
      <xdr:nvSpPr>
        <xdr:cNvPr id="35" name="Prostokąt zaokrąglony 34">
          <a:hlinkClick xmlns:r="http://schemas.openxmlformats.org/officeDocument/2006/relationships" r:id="rId27"/>
        </xdr:cNvPr>
        <xdr:cNvSpPr/>
      </xdr:nvSpPr>
      <xdr:spPr>
        <a:xfrm>
          <a:off x="8867775" y="5962650"/>
          <a:ext cx="1800225" cy="8001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niepełnosprawności - zachorowalności</a:t>
          </a:r>
        </a:p>
      </xdr:txBody>
    </xdr:sp>
    <xdr:clientData/>
  </xdr:twoCellAnchor>
  <xdr:twoCellAnchor>
    <xdr:from>
      <xdr:col>14</xdr:col>
      <xdr:colOff>323850</xdr:colOff>
      <xdr:row>39</xdr:row>
      <xdr:rowOff>47625</xdr:rowOff>
    </xdr:from>
    <xdr:to>
      <xdr:col>17</xdr:col>
      <xdr:colOff>295275</xdr:colOff>
      <xdr:row>42</xdr:row>
      <xdr:rowOff>142875</xdr:rowOff>
    </xdr:to>
    <xdr:sp macro="" textlink="">
      <xdr:nvSpPr>
        <xdr:cNvPr id="36" name="Prostokąt zaokrąglony 35">
          <a:hlinkClick xmlns:r="http://schemas.openxmlformats.org/officeDocument/2006/relationships" r:id="rId28"/>
        </xdr:cNvPr>
        <xdr:cNvSpPr/>
      </xdr:nvSpPr>
      <xdr:spPr>
        <a:xfrm>
          <a:off x="8858250" y="6962775"/>
          <a:ext cx="1800225" cy="66675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000"/>
            <a:t>Ryzyko związane z wysokością ponoszonych kosztów</a:t>
          </a:r>
        </a:p>
      </xdr:txBody>
    </xdr:sp>
    <xdr:clientData/>
  </xdr:twoCellAnchor>
  <xdr:twoCellAnchor>
    <xdr:from>
      <xdr:col>14</xdr:col>
      <xdr:colOff>314325</xdr:colOff>
      <xdr:row>43</xdr:row>
      <xdr:rowOff>152400</xdr:rowOff>
    </xdr:from>
    <xdr:to>
      <xdr:col>17</xdr:col>
      <xdr:colOff>285750</xdr:colOff>
      <xdr:row>47</xdr:row>
      <xdr:rowOff>28575</xdr:rowOff>
    </xdr:to>
    <xdr:sp macro="" textlink="">
      <xdr:nvSpPr>
        <xdr:cNvPr id="37" name="Prostokąt zaokrąglony 36">
          <a:hlinkClick xmlns:r="http://schemas.openxmlformats.org/officeDocument/2006/relationships" r:id="rId29"/>
        </xdr:cNvPr>
        <xdr:cNvSpPr/>
      </xdr:nvSpPr>
      <xdr:spPr>
        <a:xfrm>
          <a:off x="8848725" y="783907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050"/>
            <a:t>Ryzyko rewizji wysokości rent</a:t>
          </a:r>
        </a:p>
      </xdr:txBody>
    </xdr:sp>
    <xdr:clientData/>
  </xdr:twoCellAnchor>
  <xdr:twoCellAnchor>
    <xdr:from>
      <xdr:col>14</xdr:col>
      <xdr:colOff>333375</xdr:colOff>
      <xdr:row>48</xdr:row>
      <xdr:rowOff>28575</xdr:rowOff>
    </xdr:from>
    <xdr:to>
      <xdr:col>17</xdr:col>
      <xdr:colOff>304800</xdr:colOff>
      <xdr:row>51</xdr:row>
      <xdr:rowOff>104775</xdr:rowOff>
    </xdr:to>
    <xdr:sp macro="" textlink="">
      <xdr:nvSpPr>
        <xdr:cNvPr id="38" name="Prostokąt zaokrąglony 37">
          <a:hlinkClick xmlns:r="http://schemas.openxmlformats.org/officeDocument/2006/relationships" r:id="rId30"/>
        </xdr:cNvPr>
        <xdr:cNvSpPr/>
      </xdr:nvSpPr>
      <xdr:spPr>
        <a:xfrm>
          <a:off x="8867775" y="867727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rezygnacji z umów </a:t>
          </a:r>
        </a:p>
      </xdr:txBody>
    </xdr:sp>
    <xdr:clientData/>
  </xdr:twoCellAnchor>
  <xdr:twoCellAnchor>
    <xdr:from>
      <xdr:col>14</xdr:col>
      <xdr:colOff>323850</xdr:colOff>
      <xdr:row>52</xdr:row>
      <xdr:rowOff>123825</xdr:rowOff>
    </xdr:from>
    <xdr:to>
      <xdr:col>17</xdr:col>
      <xdr:colOff>295275</xdr:colOff>
      <xdr:row>56</xdr:row>
      <xdr:rowOff>9525</xdr:rowOff>
    </xdr:to>
    <xdr:sp macro="" textlink="">
      <xdr:nvSpPr>
        <xdr:cNvPr id="39" name="Prostokąt zaokrąglony 38">
          <a:hlinkClick xmlns:r="http://schemas.openxmlformats.org/officeDocument/2006/relationships" r:id="rId31"/>
        </xdr:cNvPr>
        <xdr:cNvSpPr/>
      </xdr:nvSpPr>
      <xdr:spPr>
        <a:xfrm>
          <a:off x="8858250" y="953452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katastroficzne</a:t>
          </a:r>
        </a:p>
      </xdr:txBody>
    </xdr:sp>
    <xdr:clientData/>
  </xdr:twoCellAnchor>
  <xdr:twoCellAnchor>
    <xdr:from>
      <xdr:col>18</xdr:col>
      <xdr:colOff>323850</xdr:colOff>
      <xdr:row>25</xdr:row>
      <xdr:rowOff>9525</xdr:rowOff>
    </xdr:from>
    <xdr:to>
      <xdr:col>21</xdr:col>
      <xdr:colOff>295275</xdr:colOff>
      <xdr:row>28</xdr:row>
      <xdr:rowOff>76200</xdr:rowOff>
    </xdr:to>
    <xdr:sp macro="" textlink="">
      <xdr:nvSpPr>
        <xdr:cNvPr id="41" name="Prostokąt zaokrąglony 40">
          <a:hlinkClick xmlns:r="http://schemas.openxmlformats.org/officeDocument/2006/relationships" r:id="rId32"/>
        </xdr:cNvPr>
        <xdr:cNvSpPr/>
      </xdr:nvSpPr>
      <xdr:spPr>
        <a:xfrm>
          <a:off x="11296650" y="4238625"/>
          <a:ext cx="1800225" cy="657225"/>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składki</a:t>
          </a:r>
          <a:r>
            <a:rPr lang="pl-PL" sz="1100" baseline="0"/>
            <a:t> i rezerw</a:t>
          </a:r>
          <a:endParaRPr lang="pl-PL" sz="1100"/>
        </a:p>
      </xdr:txBody>
    </xdr:sp>
    <xdr:clientData/>
  </xdr:twoCellAnchor>
  <xdr:twoCellAnchor>
    <xdr:from>
      <xdr:col>18</xdr:col>
      <xdr:colOff>333375</xdr:colOff>
      <xdr:row>29</xdr:row>
      <xdr:rowOff>95250</xdr:rowOff>
    </xdr:from>
    <xdr:to>
      <xdr:col>21</xdr:col>
      <xdr:colOff>304800</xdr:colOff>
      <xdr:row>32</xdr:row>
      <xdr:rowOff>171450</xdr:rowOff>
    </xdr:to>
    <xdr:sp macro="" textlink="">
      <xdr:nvSpPr>
        <xdr:cNvPr id="42" name="Prostokąt zaokrąglony 41">
          <a:hlinkClick xmlns:r="http://schemas.openxmlformats.org/officeDocument/2006/relationships" r:id="rId33"/>
        </xdr:cNvPr>
        <xdr:cNvSpPr/>
      </xdr:nvSpPr>
      <xdr:spPr>
        <a:xfrm>
          <a:off x="11306175" y="5105400"/>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rezygnacji z umów</a:t>
          </a:r>
        </a:p>
      </xdr:txBody>
    </xdr:sp>
    <xdr:clientData/>
  </xdr:twoCellAnchor>
  <xdr:twoCellAnchor>
    <xdr:from>
      <xdr:col>18</xdr:col>
      <xdr:colOff>323850</xdr:colOff>
      <xdr:row>33</xdr:row>
      <xdr:rowOff>180975</xdr:rowOff>
    </xdr:from>
    <xdr:to>
      <xdr:col>21</xdr:col>
      <xdr:colOff>295275</xdr:colOff>
      <xdr:row>37</xdr:row>
      <xdr:rowOff>66675</xdr:rowOff>
    </xdr:to>
    <xdr:sp macro="" textlink="">
      <xdr:nvSpPr>
        <xdr:cNvPr id="43" name="Prostokąt zaokrąglony 42">
          <a:hlinkClick xmlns:r="http://schemas.openxmlformats.org/officeDocument/2006/relationships" r:id="rId34"/>
        </xdr:cNvPr>
        <xdr:cNvSpPr/>
      </xdr:nvSpPr>
      <xdr:spPr>
        <a:xfrm>
          <a:off x="11296650" y="5953125"/>
          <a:ext cx="1800225" cy="647700"/>
        </a:xfrm>
        <a:prstGeom prst="roundRect">
          <a:avLst/>
        </a:prstGeom>
        <a:effectLst>
          <a:outerShdw blurRad="63500" sx="102000" sy="102000" algn="ct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pl-PL" sz="1100"/>
            <a:t>Ryzyko katastroficzne</a:t>
          </a:r>
        </a:p>
      </xdr:txBody>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tabColor theme="2"/>
  </sheetPr>
  <dimension ref="B2:N46"/>
  <sheetViews>
    <sheetView tabSelected="1" zoomScaleNormal="100" workbookViewId="0"/>
  </sheetViews>
  <sheetFormatPr defaultRowHeight="15"/>
  <cols>
    <col min="1" max="3" width="9.140625" style="1"/>
    <col min="4" max="4" width="23.140625" style="1" customWidth="1"/>
    <col min="5" max="5" width="9.140625" style="1"/>
    <col min="6" max="6" width="16.5703125" style="1" customWidth="1"/>
    <col min="7" max="9" width="9.140625" style="1"/>
    <col min="10" max="10" width="4.7109375" style="1" customWidth="1"/>
    <col min="11" max="11" width="4.140625" style="1" hidden="1" customWidth="1"/>
    <col min="12" max="12" width="9.140625" style="1" customWidth="1"/>
    <col min="13" max="13" width="7" style="1" customWidth="1"/>
    <col min="14" max="16384" width="9.140625" style="1"/>
  </cols>
  <sheetData>
    <row r="2" spans="2:14" ht="38.25" customHeight="1">
      <c r="B2" s="719" t="str">
        <f>Słownik!B8</f>
        <v>UKNF Badanie ilościowe 2014</v>
      </c>
      <c r="C2" s="720"/>
      <c r="D2" s="720"/>
      <c r="E2" s="720"/>
      <c r="F2" s="720"/>
      <c r="G2" s="720"/>
      <c r="H2" s="720"/>
      <c r="I2" s="720"/>
      <c r="J2" s="720"/>
      <c r="K2" s="720"/>
      <c r="L2" s="720"/>
      <c r="M2" s="720"/>
      <c r="N2" s="721"/>
    </row>
    <row r="3" spans="2:14" ht="15.75" customHeight="1">
      <c r="B3" s="235"/>
      <c r="C3" s="236"/>
      <c r="D3" s="236"/>
      <c r="E3" s="236"/>
      <c r="F3" s="236"/>
      <c r="G3" s="236"/>
      <c r="H3" s="236"/>
      <c r="I3" s="236"/>
      <c r="J3" s="236"/>
      <c r="K3" s="236"/>
      <c r="L3" s="236"/>
      <c r="M3" s="236"/>
      <c r="N3" s="237"/>
    </row>
    <row r="4" spans="2:14" ht="43.5" customHeight="1">
      <c r="B4" s="235"/>
      <c r="C4" s="722" t="str">
        <f>Słownik!B9</f>
        <v>Kwestionariusz ilościowy "UKNF Badanie ilościowe 2014" służy do zbierania danych od zakładów ubezpieczeń/reasekuracji 
w badaniu QIS2014. Wszelkie uwagi do kwestionariusza prosimy przesyłać do 26 września na adres: qis@knf.gov.pl.</v>
      </c>
      <c r="D4" s="722"/>
      <c r="E4" s="722"/>
      <c r="F4" s="722"/>
      <c r="G4" s="722"/>
      <c r="H4" s="722"/>
      <c r="I4" s="722"/>
      <c r="J4" s="722"/>
      <c r="K4" s="722"/>
      <c r="L4" s="722"/>
      <c r="M4" s="722"/>
      <c r="N4" s="237"/>
    </row>
    <row r="5" spans="2:14">
      <c r="B5" s="235"/>
      <c r="C5" s="236"/>
      <c r="D5" s="236"/>
      <c r="E5" s="236"/>
      <c r="F5" s="236"/>
      <c r="G5" s="236"/>
      <c r="H5" s="236"/>
      <c r="I5" s="236"/>
      <c r="J5" s="236"/>
      <c r="K5" s="236"/>
      <c r="L5" s="236"/>
      <c r="M5" s="236"/>
      <c r="N5" s="237"/>
    </row>
    <row r="6" spans="2:14">
      <c r="B6" s="235"/>
      <c r="C6" s="723" t="str">
        <f>Słownik!B10</f>
        <v>Nazwa zakładu ubezpieczeń/reasekuracji:</v>
      </c>
      <c r="D6" s="723"/>
      <c r="E6" s="723"/>
      <c r="F6" s="723"/>
      <c r="G6" s="238"/>
      <c r="H6" s="238"/>
      <c r="I6" s="238"/>
      <c r="J6" s="238"/>
      <c r="K6" s="238"/>
      <c r="L6" s="724" t="str">
        <f>Słownik!B11</f>
        <v>Dział:</v>
      </c>
      <c r="M6" s="724"/>
      <c r="N6" s="237"/>
    </row>
    <row r="7" spans="2:14">
      <c r="B7" s="235"/>
      <c r="C7" s="725"/>
      <c r="D7" s="726"/>
      <c r="E7" s="726"/>
      <c r="F7" s="726"/>
      <c r="G7" s="726"/>
      <c r="H7" s="726"/>
      <c r="I7" s="726"/>
      <c r="J7" s="726"/>
      <c r="K7" s="726"/>
      <c r="L7" s="727" t="str">
        <f>IF(OR(Nazwa_ZU=Pomoce!B2,Nazwa_ZU=Pomoce!B4,Nazwa_ZU=Pomoce!B5,Nazwa_ZU=Pomoce!B8,Nazwa_ZU=Pomoce!B10,Nazwa_ZU=Pomoce!B13,Nazwa_ZU=Pomoce!B14,Nazwa_ZU=Pomoce!B16,Nazwa_ZU=Pomoce!B17,Nazwa_ZU=Pomoce!B22,Nazwa_ZU=Pomoce!B25,Nazwa_ZU=Pomoce!B27,Nazwa_ZU=Pomoce!B29,Nazwa_ZU=Pomoce!B32,Nazwa_ZU=Pomoce!B35,Nazwa_ZU=Pomoce!B36,Nazwa_ZU=Pomoce!B38,Nazwa_ZU=Pomoce!B40,Nazwa_ZU=Pomoce!B42,Nazwa_ZU=Pomoce!B43,Nazwa_ZU=Pomoce!B46,Nazwa_ZU=Pomoce!B47,Nazwa_ZU=Pomoce!B49,Nazwa_ZU=Pomoce!B50,Nazwa_ZU=Pomoce!B52,Nazwa_ZU=Pomoce!B56,Nazwa_ZU=Pomoce!B58),"Dział I",IF(Nazwa_ZU=0," ","Dział II"))</f>
        <v xml:space="preserve"> </v>
      </c>
      <c r="M7" s="728"/>
      <c r="N7" s="237"/>
    </row>
    <row r="8" spans="2:14">
      <c r="B8" s="235"/>
      <c r="C8" s="236"/>
      <c r="D8" s="236"/>
      <c r="E8" s="236"/>
      <c r="F8" s="236"/>
      <c r="G8" s="236"/>
      <c r="H8" s="236"/>
      <c r="I8" s="236"/>
      <c r="J8" s="236"/>
      <c r="K8" s="236"/>
      <c r="L8" s="236"/>
      <c r="M8" s="236"/>
      <c r="N8" s="237"/>
    </row>
    <row r="9" spans="2:14">
      <c r="B9" s="235"/>
      <c r="C9" s="729" t="str">
        <f>Słownik!B12</f>
        <v>Dane do kontaktu:</v>
      </c>
      <c r="D9" s="729"/>
      <c r="E9" s="729"/>
      <c r="F9" s="729"/>
      <c r="G9" s="729"/>
      <c r="H9" s="729"/>
      <c r="I9" s="729"/>
      <c r="J9" s="729"/>
      <c r="K9" s="729"/>
      <c r="L9" s="729"/>
      <c r="M9" s="729"/>
      <c r="N9" s="237"/>
    </row>
    <row r="10" spans="2:14" ht="15" customHeight="1">
      <c r="B10" s="235"/>
      <c r="C10" s="727" t="str">
        <f>Słownik!B13</f>
        <v>Imię i nazwisko</v>
      </c>
      <c r="D10" s="728"/>
      <c r="E10" s="727" t="str">
        <f>Słownik!B14</f>
        <v>nr tel.</v>
      </c>
      <c r="F10" s="728"/>
      <c r="G10" s="727" t="str">
        <f>Słownik!B15</f>
        <v>adres e-mail</v>
      </c>
      <c r="H10" s="730"/>
      <c r="I10" s="730"/>
      <c r="J10" s="730"/>
      <c r="K10" s="730"/>
      <c r="L10" s="730"/>
      <c r="M10" s="728"/>
      <c r="N10" s="237"/>
    </row>
    <row r="11" spans="2:14">
      <c r="B11" s="235"/>
      <c r="C11" s="731"/>
      <c r="D11" s="732"/>
      <c r="E11" s="733"/>
      <c r="F11" s="734"/>
      <c r="G11" s="733"/>
      <c r="H11" s="735"/>
      <c r="I11" s="735"/>
      <c r="J11" s="735"/>
      <c r="K11" s="735"/>
      <c r="L11" s="735"/>
      <c r="M11" s="734"/>
      <c r="N11" s="237"/>
    </row>
    <row r="12" spans="2:14">
      <c r="B12" s="235"/>
      <c r="C12" s="736"/>
      <c r="D12" s="737"/>
      <c r="E12" s="738"/>
      <c r="F12" s="739"/>
      <c r="G12" s="738"/>
      <c r="H12" s="740"/>
      <c r="I12" s="740"/>
      <c r="J12" s="740"/>
      <c r="K12" s="740"/>
      <c r="L12" s="740"/>
      <c r="M12" s="739"/>
      <c r="N12" s="237"/>
    </row>
    <row r="13" spans="2:14">
      <c r="B13" s="235"/>
      <c r="C13" s="736"/>
      <c r="D13" s="737"/>
      <c r="E13" s="738"/>
      <c r="F13" s="739"/>
      <c r="G13" s="738"/>
      <c r="H13" s="740"/>
      <c r="I13" s="740"/>
      <c r="J13" s="740"/>
      <c r="K13" s="740"/>
      <c r="L13" s="740"/>
      <c r="M13" s="739"/>
      <c r="N13" s="237"/>
    </row>
    <row r="14" spans="2:14">
      <c r="B14" s="235"/>
      <c r="C14" s="236"/>
      <c r="D14" s="236"/>
      <c r="E14" s="236"/>
      <c r="F14" s="236"/>
      <c r="G14" s="236"/>
      <c r="H14" s="236"/>
      <c r="I14" s="236"/>
      <c r="J14" s="236"/>
      <c r="K14" s="236"/>
      <c r="L14" s="236"/>
      <c r="M14" s="236"/>
      <c r="N14" s="237"/>
    </row>
    <row r="15" spans="2:14" ht="24" customHeight="1">
      <c r="B15" s="235"/>
      <c r="C15" s="741" t="str">
        <f>Słownik!B16</f>
        <v>Zakładki</v>
      </c>
      <c r="D15" s="742"/>
      <c r="E15" s="742"/>
      <c r="F15" s="742"/>
      <c r="G15" s="742"/>
      <c r="H15" s="742"/>
      <c r="I15" s="742"/>
      <c r="J15" s="742"/>
      <c r="K15" s="742"/>
      <c r="L15" s="742"/>
      <c r="M15" s="743"/>
      <c r="N15" s="237"/>
    </row>
    <row r="16" spans="2:14" ht="17.100000000000001" customHeight="1">
      <c r="B16" s="235"/>
      <c r="C16" s="239" t="str">
        <f>Słownik!B17</f>
        <v>Lp.</v>
      </c>
      <c r="D16" s="744" t="str">
        <f>Słownik!B18</f>
        <v>Nazwa</v>
      </c>
      <c r="E16" s="745"/>
      <c r="F16" s="745"/>
      <c r="G16" s="745"/>
      <c r="H16" s="745"/>
      <c r="I16" s="745"/>
      <c r="J16" s="745"/>
      <c r="K16" s="746"/>
      <c r="L16" s="747" t="str">
        <f>Słownik!B19</f>
        <v>Łącze do zakładki</v>
      </c>
      <c r="M16" s="748"/>
      <c r="N16" s="237"/>
    </row>
    <row r="17" spans="2:14" ht="20.100000000000001" customHeight="1">
      <c r="B17" s="235"/>
      <c r="C17" s="240" t="s">
        <v>7</v>
      </c>
      <c r="D17" s="749" t="s">
        <v>35</v>
      </c>
      <c r="E17" s="750"/>
      <c r="F17" s="750"/>
      <c r="G17" s="750"/>
      <c r="H17" s="750"/>
      <c r="I17" s="750"/>
      <c r="J17" s="750"/>
      <c r="K17" s="751"/>
      <c r="L17" s="752" t="s">
        <v>35</v>
      </c>
      <c r="M17" s="753"/>
      <c r="N17" s="237"/>
    </row>
    <row r="18" spans="2:14" ht="20.100000000000001" customHeight="1">
      <c r="B18" s="235"/>
      <c r="C18" s="241" t="s">
        <v>8</v>
      </c>
      <c r="D18" s="754" t="s">
        <v>51</v>
      </c>
      <c r="E18" s="755"/>
      <c r="F18" s="755"/>
      <c r="G18" s="755"/>
      <c r="H18" s="755"/>
      <c r="I18" s="755"/>
      <c r="J18" s="755"/>
      <c r="K18" s="756"/>
      <c r="L18" s="752" t="s">
        <v>51</v>
      </c>
      <c r="M18" s="753"/>
      <c r="N18" s="237"/>
    </row>
    <row r="19" spans="2:14" ht="20.100000000000001" customHeight="1">
      <c r="B19" s="235"/>
      <c r="C19" s="241" t="s">
        <v>10</v>
      </c>
      <c r="D19" s="754" t="s">
        <v>736</v>
      </c>
      <c r="E19" s="755"/>
      <c r="F19" s="755"/>
      <c r="G19" s="755"/>
      <c r="H19" s="755"/>
      <c r="I19" s="755"/>
      <c r="J19" s="755"/>
      <c r="K19" s="756"/>
      <c r="L19" s="752" t="s">
        <v>11</v>
      </c>
      <c r="M19" s="753"/>
      <c r="N19" s="237"/>
    </row>
    <row r="20" spans="2:14" ht="20.100000000000001" customHeight="1">
      <c r="B20" s="235"/>
      <c r="C20" s="241" t="s">
        <v>12</v>
      </c>
      <c r="D20" s="754" t="s">
        <v>788</v>
      </c>
      <c r="E20" s="755"/>
      <c r="F20" s="755"/>
      <c r="G20" s="755"/>
      <c r="H20" s="755"/>
      <c r="I20" s="755"/>
      <c r="J20" s="755"/>
      <c r="K20" s="756"/>
      <c r="L20" s="752" t="s">
        <v>13</v>
      </c>
      <c r="M20" s="753"/>
      <c r="N20" s="237"/>
    </row>
    <row r="21" spans="2:14" ht="20.100000000000001" customHeight="1">
      <c r="B21" s="235"/>
      <c r="C21" s="241" t="s">
        <v>14</v>
      </c>
      <c r="D21" s="754" t="s">
        <v>800</v>
      </c>
      <c r="E21" s="755"/>
      <c r="F21" s="755"/>
      <c r="G21" s="755"/>
      <c r="H21" s="755"/>
      <c r="I21" s="755"/>
      <c r="J21" s="755"/>
      <c r="K21" s="756"/>
      <c r="L21" s="752" t="s">
        <v>801</v>
      </c>
      <c r="M21" s="753"/>
      <c r="N21" s="237"/>
    </row>
    <row r="22" spans="2:14" ht="20.100000000000001" customHeight="1">
      <c r="B22" s="235"/>
      <c r="C22" s="241" t="s">
        <v>15</v>
      </c>
      <c r="D22" s="754" t="s">
        <v>809</v>
      </c>
      <c r="E22" s="755"/>
      <c r="F22" s="755"/>
      <c r="G22" s="755"/>
      <c r="H22" s="755"/>
      <c r="I22" s="755"/>
      <c r="J22" s="755"/>
      <c r="K22" s="756"/>
      <c r="L22" s="752" t="s">
        <v>810</v>
      </c>
      <c r="M22" s="753"/>
      <c r="N22" s="237"/>
    </row>
    <row r="23" spans="2:14" ht="20.100000000000001" customHeight="1">
      <c r="B23" s="235"/>
      <c r="C23" s="241" t="s">
        <v>16</v>
      </c>
      <c r="D23" s="754" t="s">
        <v>815</v>
      </c>
      <c r="E23" s="755"/>
      <c r="F23" s="755"/>
      <c r="G23" s="755"/>
      <c r="H23" s="755"/>
      <c r="I23" s="755"/>
      <c r="J23" s="755"/>
      <c r="K23" s="756"/>
      <c r="L23" s="752" t="s">
        <v>816</v>
      </c>
      <c r="M23" s="753"/>
      <c r="N23" s="237"/>
    </row>
    <row r="24" spans="2:14" ht="20.100000000000001" customHeight="1">
      <c r="B24" s="235"/>
      <c r="C24" s="241" t="s">
        <v>17</v>
      </c>
      <c r="D24" s="754" t="s">
        <v>842</v>
      </c>
      <c r="E24" s="755"/>
      <c r="F24" s="755"/>
      <c r="G24" s="755"/>
      <c r="H24" s="755"/>
      <c r="I24" s="755"/>
      <c r="J24" s="755"/>
      <c r="K24" s="756"/>
      <c r="L24" s="752" t="s">
        <v>18</v>
      </c>
      <c r="M24" s="753"/>
      <c r="N24" s="237"/>
    </row>
    <row r="25" spans="2:14" ht="20.100000000000001" customHeight="1">
      <c r="B25" s="235"/>
      <c r="C25" s="241" t="s">
        <v>19</v>
      </c>
      <c r="D25" s="754" t="s">
        <v>844</v>
      </c>
      <c r="E25" s="755"/>
      <c r="F25" s="755"/>
      <c r="G25" s="755"/>
      <c r="H25" s="755"/>
      <c r="I25" s="755"/>
      <c r="J25" s="755"/>
      <c r="K25" s="756"/>
      <c r="L25" s="752" t="s">
        <v>845</v>
      </c>
      <c r="M25" s="753"/>
      <c r="N25" s="237"/>
    </row>
    <row r="26" spans="2:14" ht="20.100000000000001" customHeight="1">
      <c r="B26" s="235"/>
      <c r="C26" s="241" t="s">
        <v>20</v>
      </c>
      <c r="D26" s="754" t="s">
        <v>875</v>
      </c>
      <c r="E26" s="755"/>
      <c r="F26" s="755"/>
      <c r="G26" s="755"/>
      <c r="H26" s="755"/>
      <c r="I26" s="755"/>
      <c r="J26" s="755"/>
      <c r="K26" s="756"/>
      <c r="L26" s="752" t="s">
        <v>873</v>
      </c>
      <c r="M26" s="753"/>
      <c r="N26" s="237"/>
    </row>
    <row r="27" spans="2:14" ht="28.5" customHeight="1">
      <c r="B27" s="235"/>
      <c r="C27" s="241" t="s">
        <v>21</v>
      </c>
      <c r="D27" s="754" t="s">
        <v>1048</v>
      </c>
      <c r="E27" s="755"/>
      <c r="F27" s="755"/>
      <c r="G27" s="755"/>
      <c r="H27" s="755"/>
      <c r="I27" s="755"/>
      <c r="J27" s="755"/>
      <c r="K27" s="756"/>
      <c r="L27" s="752" t="s">
        <v>1089</v>
      </c>
      <c r="M27" s="753"/>
      <c r="N27" s="237"/>
    </row>
    <row r="28" spans="2:14" ht="20.100000000000001" customHeight="1">
      <c r="B28" s="235"/>
      <c r="C28" s="241" t="s">
        <v>22</v>
      </c>
      <c r="D28" s="754" t="s">
        <v>880</v>
      </c>
      <c r="E28" s="755"/>
      <c r="F28" s="755"/>
      <c r="G28" s="755"/>
      <c r="H28" s="755"/>
      <c r="I28" s="755"/>
      <c r="J28" s="755"/>
      <c r="K28" s="756"/>
      <c r="L28" s="752" t="s">
        <v>881</v>
      </c>
      <c r="M28" s="753"/>
      <c r="N28" s="237"/>
    </row>
    <row r="29" spans="2:14" ht="20.100000000000001" customHeight="1">
      <c r="B29" s="235"/>
      <c r="C29" s="241" t="s">
        <v>23</v>
      </c>
      <c r="D29" s="754" t="s">
        <v>895</v>
      </c>
      <c r="E29" s="755"/>
      <c r="F29" s="755"/>
      <c r="G29" s="755"/>
      <c r="H29" s="755"/>
      <c r="I29" s="755"/>
      <c r="J29" s="755"/>
      <c r="K29" s="756"/>
      <c r="L29" s="752" t="s">
        <v>896</v>
      </c>
      <c r="M29" s="753"/>
      <c r="N29" s="237"/>
    </row>
    <row r="30" spans="2:14" ht="20.100000000000001" customHeight="1">
      <c r="B30" s="235"/>
      <c r="C30" s="241" t="s">
        <v>24</v>
      </c>
      <c r="D30" s="754" t="s">
        <v>904</v>
      </c>
      <c r="E30" s="755"/>
      <c r="F30" s="755"/>
      <c r="G30" s="755"/>
      <c r="H30" s="755"/>
      <c r="I30" s="755"/>
      <c r="J30" s="755"/>
      <c r="K30" s="756"/>
      <c r="L30" s="752" t="s">
        <v>906</v>
      </c>
      <c r="M30" s="753"/>
      <c r="N30" s="237"/>
    </row>
    <row r="31" spans="2:14" ht="20.100000000000001" customHeight="1">
      <c r="B31" s="235"/>
      <c r="C31" s="241" t="s">
        <v>25</v>
      </c>
      <c r="D31" s="754" t="s">
        <v>926</v>
      </c>
      <c r="E31" s="755"/>
      <c r="F31" s="755"/>
      <c r="G31" s="755"/>
      <c r="H31" s="755"/>
      <c r="I31" s="755"/>
      <c r="J31" s="755"/>
      <c r="K31" s="756"/>
      <c r="L31" s="752" t="s">
        <v>928</v>
      </c>
      <c r="M31" s="753"/>
      <c r="N31" s="237"/>
    </row>
    <row r="32" spans="2:14" ht="20.100000000000001" customHeight="1">
      <c r="B32" s="235"/>
      <c r="C32" s="241" t="s">
        <v>26</v>
      </c>
      <c r="D32" s="754" t="s">
        <v>951</v>
      </c>
      <c r="E32" s="755"/>
      <c r="F32" s="755"/>
      <c r="G32" s="755"/>
      <c r="H32" s="755"/>
      <c r="I32" s="755"/>
      <c r="J32" s="755"/>
      <c r="K32" s="756"/>
      <c r="L32" s="752" t="s">
        <v>953</v>
      </c>
      <c r="M32" s="753"/>
      <c r="N32" s="237"/>
    </row>
    <row r="33" spans="2:14" ht="20.100000000000001" customHeight="1">
      <c r="B33" s="235"/>
      <c r="C33" s="241" t="s">
        <v>27</v>
      </c>
      <c r="D33" s="754" t="s">
        <v>962</v>
      </c>
      <c r="E33" s="755"/>
      <c r="F33" s="755"/>
      <c r="G33" s="755"/>
      <c r="H33" s="755"/>
      <c r="I33" s="755"/>
      <c r="J33" s="755"/>
      <c r="K33" s="756"/>
      <c r="L33" s="752" t="s">
        <v>296</v>
      </c>
      <c r="M33" s="753"/>
      <c r="N33" s="237"/>
    </row>
    <row r="34" spans="2:14" ht="20.100000000000001" customHeight="1">
      <c r="B34" s="235"/>
      <c r="C34" s="241" t="s">
        <v>28</v>
      </c>
      <c r="D34" s="754" t="s">
        <v>986</v>
      </c>
      <c r="E34" s="755"/>
      <c r="F34" s="755"/>
      <c r="G34" s="755"/>
      <c r="H34" s="755"/>
      <c r="I34" s="755"/>
      <c r="J34" s="755"/>
      <c r="K34" s="756"/>
      <c r="L34" s="752" t="s">
        <v>298</v>
      </c>
      <c r="M34" s="753"/>
      <c r="N34" s="237"/>
    </row>
    <row r="35" spans="2:14" ht="20.100000000000001" customHeight="1">
      <c r="B35" s="235"/>
      <c r="C35" s="241" t="s">
        <v>29</v>
      </c>
      <c r="D35" s="754" t="s">
        <v>1036</v>
      </c>
      <c r="E35" s="755"/>
      <c r="F35" s="755"/>
      <c r="G35" s="755"/>
      <c r="H35" s="755"/>
      <c r="I35" s="755"/>
      <c r="J35" s="755"/>
      <c r="K35" s="756"/>
      <c r="L35" s="752" t="s">
        <v>30</v>
      </c>
      <c r="M35" s="753"/>
      <c r="N35" s="237"/>
    </row>
    <row r="36" spans="2:14" ht="20.100000000000001" customHeight="1">
      <c r="B36" s="235"/>
      <c r="C36" s="242" t="s">
        <v>31</v>
      </c>
      <c r="D36" s="757" t="s">
        <v>1006</v>
      </c>
      <c r="E36" s="758"/>
      <c r="F36" s="758"/>
      <c r="G36" s="758"/>
      <c r="H36" s="758"/>
      <c r="I36" s="758"/>
      <c r="J36" s="758"/>
      <c r="K36" s="759"/>
      <c r="L36" s="760" t="s">
        <v>1009</v>
      </c>
      <c r="M36" s="761"/>
      <c r="N36" s="237"/>
    </row>
    <row r="37" spans="2:14">
      <c r="B37" s="235"/>
      <c r="C37" s="236"/>
      <c r="D37" s="236"/>
      <c r="E37" s="236"/>
      <c r="F37" s="236"/>
      <c r="G37" s="236"/>
      <c r="H37" s="236"/>
      <c r="I37" s="236"/>
      <c r="J37" s="236"/>
      <c r="K37" s="236"/>
      <c r="L37" s="236"/>
      <c r="M37" s="236"/>
      <c r="N37" s="237"/>
    </row>
    <row r="38" spans="2:14" ht="24" customHeight="1">
      <c r="B38" s="235"/>
      <c r="C38" s="763" t="str">
        <f>Słownik!B20</f>
        <v>Zakładki dodatkowe</v>
      </c>
      <c r="D38" s="764"/>
      <c r="E38" s="764"/>
      <c r="F38" s="764"/>
      <c r="G38" s="764"/>
      <c r="H38" s="764"/>
      <c r="I38" s="764"/>
      <c r="J38" s="764"/>
      <c r="K38" s="764"/>
      <c r="L38" s="764"/>
      <c r="M38" s="765"/>
      <c r="N38" s="237"/>
    </row>
    <row r="39" spans="2:14" ht="17.100000000000001" customHeight="1">
      <c r="B39" s="235"/>
      <c r="C39" s="657" t="str">
        <f>Słownik!B17</f>
        <v>Lp.</v>
      </c>
      <c r="D39" s="766" t="str">
        <f>Słownik!B18</f>
        <v>Nazwa</v>
      </c>
      <c r="E39" s="766"/>
      <c r="F39" s="766"/>
      <c r="G39" s="766"/>
      <c r="H39" s="766"/>
      <c r="I39" s="766"/>
      <c r="J39" s="766"/>
      <c r="K39" s="766"/>
      <c r="L39" s="767" t="str">
        <f>Słownik!B19</f>
        <v>Łącze do zakładki</v>
      </c>
      <c r="M39" s="768"/>
      <c r="N39" s="237"/>
    </row>
    <row r="40" spans="2:14" ht="17.100000000000001" customHeight="1">
      <c r="B40" s="235"/>
      <c r="C40" s="240" t="s">
        <v>7</v>
      </c>
      <c r="D40" s="769" t="s">
        <v>37</v>
      </c>
      <c r="E40" s="770"/>
      <c r="F40" s="770"/>
      <c r="G40" s="770"/>
      <c r="H40" s="770"/>
      <c r="I40" s="770"/>
      <c r="J40" s="770"/>
      <c r="K40" s="771"/>
      <c r="L40" s="752" t="s">
        <v>37</v>
      </c>
      <c r="M40" s="762"/>
      <c r="N40" s="237"/>
    </row>
    <row r="41" spans="2:14" ht="17.100000000000001" customHeight="1">
      <c r="B41" s="235"/>
      <c r="C41" s="240" t="s">
        <v>8</v>
      </c>
      <c r="D41" s="754" t="s">
        <v>695</v>
      </c>
      <c r="E41" s="755"/>
      <c r="F41" s="755"/>
      <c r="G41" s="755"/>
      <c r="H41" s="755"/>
      <c r="I41" s="755"/>
      <c r="J41" s="755"/>
      <c r="K41" s="756"/>
      <c r="L41" s="752" t="s">
        <v>695</v>
      </c>
      <c r="M41" s="762"/>
      <c r="N41" s="237"/>
    </row>
    <row r="42" spans="2:14" ht="17.100000000000001" customHeight="1">
      <c r="B42" s="235"/>
      <c r="C42" s="240" t="s">
        <v>10</v>
      </c>
      <c r="D42" s="754" t="s">
        <v>38</v>
      </c>
      <c r="E42" s="755"/>
      <c r="F42" s="755"/>
      <c r="G42" s="755"/>
      <c r="H42" s="755"/>
      <c r="I42" s="755"/>
      <c r="J42" s="755"/>
      <c r="K42" s="756"/>
      <c r="L42" s="752" t="s">
        <v>38</v>
      </c>
      <c r="M42" s="762"/>
      <c r="N42" s="237"/>
    </row>
    <row r="43" spans="2:14" ht="17.100000000000001" customHeight="1">
      <c r="B43" s="235"/>
      <c r="C43" s="240" t="s">
        <v>12</v>
      </c>
      <c r="D43" s="754" t="s">
        <v>870</v>
      </c>
      <c r="E43" s="755"/>
      <c r="F43" s="755"/>
      <c r="G43" s="755"/>
      <c r="H43" s="755"/>
      <c r="I43" s="755"/>
      <c r="J43" s="755"/>
      <c r="K43" s="756"/>
      <c r="L43" s="752" t="s">
        <v>870</v>
      </c>
      <c r="M43" s="762"/>
      <c r="N43" s="237"/>
    </row>
    <row r="44" spans="2:14" ht="15" customHeight="1">
      <c r="B44" s="235"/>
      <c r="C44" s="658" t="s">
        <v>14</v>
      </c>
      <c r="D44" s="714" t="s">
        <v>1181</v>
      </c>
      <c r="E44" s="715"/>
      <c r="F44" s="715"/>
      <c r="G44" s="715"/>
      <c r="H44" s="715"/>
      <c r="I44" s="715"/>
      <c r="J44" s="715"/>
      <c r="K44" s="716"/>
      <c r="L44" s="717" t="s">
        <v>1182</v>
      </c>
      <c r="M44" s="718"/>
      <c r="N44" s="237"/>
    </row>
    <row r="45" spans="2:14">
      <c r="B45" s="235"/>
      <c r="C45" s="236"/>
      <c r="D45" s="236"/>
      <c r="E45" s="236"/>
      <c r="F45" s="236"/>
      <c r="G45" s="236"/>
      <c r="H45" s="236"/>
      <c r="I45" s="236"/>
      <c r="J45" s="236"/>
      <c r="K45" s="236"/>
      <c r="L45" s="236"/>
      <c r="M45" s="236"/>
      <c r="N45" s="237"/>
    </row>
    <row r="46" spans="2:14">
      <c r="B46" s="243"/>
      <c r="C46" s="244"/>
      <c r="D46" s="244"/>
      <c r="E46" s="244"/>
      <c r="F46" s="244"/>
      <c r="G46" s="244"/>
      <c r="H46" s="244"/>
      <c r="I46" s="244"/>
      <c r="J46" s="244"/>
      <c r="K46" s="244"/>
      <c r="L46" s="244"/>
      <c r="M46" s="244"/>
      <c r="N46" s="245"/>
    </row>
  </sheetData>
  <mergeCells count="75">
    <mergeCell ref="D42:K42"/>
    <mergeCell ref="L42:M42"/>
    <mergeCell ref="D43:K43"/>
    <mergeCell ref="L43:M43"/>
    <mergeCell ref="C38:M38"/>
    <mergeCell ref="D39:K39"/>
    <mergeCell ref="L39:M39"/>
    <mergeCell ref="D40:K40"/>
    <mergeCell ref="L40:M40"/>
    <mergeCell ref="D41:K41"/>
    <mergeCell ref="L41:M41"/>
    <mergeCell ref="D33:K33"/>
    <mergeCell ref="L33:M33"/>
    <mergeCell ref="D34:K34"/>
    <mergeCell ref="L34:M34"/>
    <mergeCell ref="D36:K36"/>
    <mergeCell ref="L36:M36"/>
    <mergeCell ref="D35:K35"/>
    <mergeCell ref="L35:M35"/>
    <mergeCell ref="D30:K30"/>
    <mergeCell ref="L30:M30"/>
    <mergeCell ref="D31:K31"/>
    <mergeCell ref="L31:M31"/>
    <mergeCell ref="D32:K32"/>
    <mergeCell ref="L32:M32"/>
    <mergeCell ref="D26:K26"/>
    <mergeCell ref="L26:M26"/>
    <mergeCell ref="D28:K28"/>
    <mergeCell ref="L28:M28"/>
    <mergeCell ref="D29:K29"/>
    <mergeCell ref="L29:M29"/>
    <mergeCell ref="D27:K27"/>
    <mergeCell ref="L27:M27"/>
    <mergeCell ref="D23:K23"/>
    <mergeCell ref="L23:M23"/>
    <mergeCell ref="D24:K24"/>
    <mergeCell ref="L24:M24"/>
    <mergeCell ref="D25:K25"/>
    <mergeCell ref="L25:M25"/>
    <mergeCell ref="D20:K20"/>
    <mergeCell ref="L20:M20"/>
    <mergeCell ref="D21:K21"/>
    <mergeCell ref="L21:M21"/>
    <mergeCell ref="D22:K22"/>
    <mergeCell ref="L22:M22"/>
    <mergeCell ref="D17:K17"/>
    <mergeCell ref="L17:M17"/>
    <mergeCell ref="D18:K18"/>
    <mergeCell ref="L18:M18"/>
    <mergeCell ref="D19:K19"/>
    <mergeCell ref="L19:M19"/>
    <mergeCell ref="E12:F12"/>
    <mergeCell ref="G12:M12"/>
    <mergeCell ref="C15:M15"/>
    <mergeCell ref="D16:K16"/>
    <mergeCell ref="L16:M16"/>
    <mergeCell ref="C13:D13"/>
    <mergeCell ref="E13:F13"/>
    <mergeCell ref="G13:M13"/>
    <mergeCell ref="D44:K44"/>
    <mergeCell ref="L44:M44"/>
    <mergeCell ref="B2:N2"/>
    <mergeCell ref="C4:M4"/>
    <mergeCell ref="C6:F6"/>
    <mergeCell ref="L6:M6"/>
    <mergeCell ref="C7:K7"/>
    <mergeCell ref="L7:M7"/>
    <mergeCell ref="C9:M9"/>
    <mergeCell ref="C10:D10"/>
    <mergeCell ref="E10:F10"/>
    <mergeCell ref="G10:M10"/>
    <mergeCell ref="C11:D11"/>
    <mergeCell ref="E11:F11"/>
    <mergeCell ref="G11:M11"/>
    <mergeCell ref="C12:D12"/>
  </mergeCells>
  <hyperlinks>
    <hyperlink ref="L17:M17" location="'Pytania jakościowe'!A1" display="'Pytania jakościowe'!A1"/>
    <hyperlink ref="L40:M40" location="Instrukcje!A1" display="Instrukcje"/>
    <hyperlink ref="L41:M41" location="Walidacja!A1" display="Walidacja"/>
    <hyperlink ref="L42:M42" location="Słownik!A1" display="Słownik"/>
    <hyperlink ref="L18:M18" location="Bilans!A1" display="Bilans!A1"/>
    <hyperlink ref="L19:M19" location="'Cover-NonLife'!A1" display="Cover-NonLife"/>
    <hyperlink ref="L20:M20" location="'Cover-Life'!A1" display="Cover-Life"/>
    <hyperlink ref="L21:M21" location="'CF-NL'!A1" display="CF-NL"/>
    <hyperlink ref="L22:M22" location="'CF-L'!A1" display="CF-L"/>
    <hyperlink ref="L23:M23" location="OF!A1" display="OF"/>
    <hyperlink ref="L24:M24" location="'SCR Schemat'!A1" display="SCR Schemat"/>
    <hyperlink ref="L25:M25" location="'SCR-Market'!A1" display="SCR-Market"/>
    <hyperlink ref="L43:M43" location="Parametry!A1" display="Parametry"/>
    <hyperlink ref="L26:M26" location="'SCR-CDR'!A1" display="SCR-CDR"/>
    <hyperlink ref="L28:M28" location="'SCR-UL'!A1" display="SCR-UL"/>
    <hyperlink ref="L29:M29" location="'SCR-Cat'!A1" display="SCR-Cat"/>
    <hyperlink ref="L30:M30" location="'SCR-Op'!A1" display="SCR-Op"/>
    <hyperlink ref="L31:M31" location="'SCR-UNL'!A1" display="SCR-UNL"/>
    <hyperlink ref="L32:M32" location="'SCR-UH'!A1" display="SCR-UH"/>
    <hyperlink ref="L33:M33" location="SCR!A1" display="SCR"/>
    <hyperlink ref="L34:M34" location="MCR!A1" display="MCR"/>
    <hyperlink ref="L36:M36" location="Model_wewn!A1" display="Model_wewn"/>
    <hyperlink ref="L35:M35" location="'SCR-USP'!A1" display="SCR-USP"/>
    <hyperlink ref="L27:M27" location="CDR_pomoc!A1" display="CDR_pomoc"/>
    <hyperlink ref="L44:M44" location="Stopa_procentowa!A1" display="Stopa_procentowa"/>
  </hyperlinks>
  <pageMargins left="0.7" right="0.7" top="0.75" bottom="0.75" header="0.3" footer="0.3"/>
  <pageSetup paperSize="9" orientation="portrait" r:id="rId1"/>
  <ignoredErrors>
    <ignoredError sqref="C4:M6 C8:M10 L7:M7 C12:M13 E11:M11 L16"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error="Proszę o wybranie nazwy z listy">
          <x14:formula1>
            <xm:f>Pomoce!$B$2:$B$59</xm:f>
          </x14:formula1>
          <xm:sqref>C7:K7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tabColor theme="1" tint="0.34998626667073579"/>
    <pageSetUpPr fitToPage="1"/>
  </sheetPr>
  <dimension ref="B2:AF42"/>
  <sheetViews>
    <sheetView zoomScaleNormal="100" zoomScaleSheetLayoutView="120" workbookViewId="0"/>
  </sheetViews>
  <sheetFormatPr defaultColWidth="13" defaultRowHeight="12.75"/>
  <cols>
    <col min="1" max="1" width="13" style="49"/>
    <col min="2" max="2" width="18.28515625" style="51" customWidth="1"/>
    <col min="3" max="31" width="15.7109375" style="49" customWidth="1"/>
    <col min="32" max="32" width="13.28515625" style="49" customWidth="1"/>
    <col min="33" max="256" width="13" style="49"/>
    <col min="257" max="257" width="4.140625" style="49" customWidth="1"/>
    <col min="258" max="258" width="16.42578125" style="49" customWidth="1"/>
    <col min="259" max="259" width="12.42578125" style="49" customWidth="1"/>
    <col min="260" max="260" width="13.7109375" style="49" customWidth="1"/>
    <col min="261" max="261" width="13.28515625" style="49" customWidth="1"/>
    <col min="262" max="262" width="12.42578125" style="49" customWidth="1"/>
    <col min="263" max="263" width="13.28515625" style="49" customWidth="1"/>
    <col min="264" max="264" width="12.42578125" style="49" customWidth="1"/>
    <col min="265" max="265" width="12.7109375" style="49" customWidth="1"/>
    <col min="266" max="266" width="12.42578125" style="49" customWidth="1"/>
    <col min="267" max="279" width="13.28515625" style="49" customWidth="1"/>
    <col min="280" max="280" width="12.42578125" style="49" customWidth="1"/>
    <col min="281" max="281" width="13.7109375" style="49" customWidth="1"/>
    <col min="282" max="286" width="13" style="49" customWidth="1"/>
    <col min="287" max="287" width="14.7109375" style="49" customWidth="1"/>
    <col min="288" max="288" width="13.28515625" style="49" customWidth="1"/>
    <col min="289" max="512" width="13" style="49"/>
    <col min="513" max="513" width="4.140625" style="49" customWidth="1"/>
    <col min="514" max="514" width="16.42578125" style="49" customWidth="1"/>
    <col min="515" max="515" width="12.42578125" style="49" customWidth="1"/>
    <col min="516" max="516" width="13.7109375" style="49" customWidth="1"/>
    <col min="517" max="517" width="13.28515625" style="49" customWidth="1"/>
    <col min="518" max="518" width="12.42578125" style="49" customWidth="1"/>
    <col min="519" max="519" width="13.28515625" style="49" customWidth="1"/>
    <col min="520" max="520" width="12.42578125" style="49" customWidth="1"/>
    <col min="521" max="521" width="12.7109375" style="49" customWidth="1"/>
    <col min="522" max="522" width="12.42578125" style="49" customWidth="1"/>
    <col min="523" max="535" width="13.28515625" style="49" customWidth="1"/>
    <col min="536" max="536" width="12.42578125" style="49" customWidth="1"/>
    <col min="537" max="537" width="13.7109375" style="49" customWidth="1"/>
    <col min="538" max="542" width="13" style="49" customWidth="1"/>
    <col min="543" max="543" width="14.7109375" style="49" customWidth="1"/>
    <col min="544" max="544" width="13.28515625" style="49" customWidth="1"/>
    <col min="545" max="768" width="13" style="49"/>
    <col min="769" max="769" width="4.140625" style="49" customWidth="1"/>
    <col min="770" max="770" width="16.42578125" style="49" customWidth="1"/>
    <col min="771" max="771" width="12.42578125" style="49" customWidth="1"/>
    <col min="772" max="772" width="13.7109375" style="49" customWidth="1"/>
    <col min="773" max="773" width="13.28515625" style="49" customWidth="1"/>
    <col min="774" max="774" width="12.42578125" style="49" customWidth="1"/>
    <col min="775" max="775" width="13.28515625" style="49" customWidth="1"/>
    <col min="776" max="776" width="12.42578125" style="49" customWidth="1"/>
    <col min="777" max="777" width="12.7109375" style="49" customWidth="1"/>
    <col min="778" max="778" width="12.42578125" style="49" customWidth="1"/>
    <col min="779" max="791" width="13.28515625" style="49" customWidth="1"/>
    <col min="792" max="792" width="12.42578125" style="49" customWidth="1"/>
    <col min="793" max="793" width="13.7109375" style="49" customWidth="1"/>
    <col min="794" max="798" width="13" style="49" customWidth="1"/>
    <col min="799" max="799" width="14.7109375" style="49" customWidth="1"/>
    <col min="800" max="800" width="13.28515625" style="49" customWidth="1"/>
    <col min="801" max="1024" width="13" style="49"/>
    <col min="1025" max="1025" width="4.140625" style="49" customWidth="1"/>
    <col min="1026" max="1026" width="16.42578125" style="49" customWidth="1"/>
    <col min="1027" max="1027" width="12.42578125" style="49" customWidth="1"/>
    <col min="1028" max="1028" width="13.7109375" style="49" customWidth="1"/>
    <col min="1029" max="1029" width="13.28515625" style="49" customWidth="1"/>
    <col min="1030" max="1030" width="12.42578125" style="49" customWidth="1"/>
    <col min="1031" max="1031" width="13.28515625" style="49" customWidth="1"/>
    <col min="1032" max="1032" width="12.42578125" style="49" customWidth="1"/>
    <col min="1033" max="1033" width="12.7109375" style="49" customWidth="1"/>
    <col min="1034" max="1034" width="12.42578125" style="49" customWidth="1"/>
    <col min="1035" max="1047" width="13.28515625" style="49" customWidth="1"/>
    <col min="1048" max="1048" width="12.42578125" style="49" customWidth="1"/>
    <col min="1049" max="1049" width="13.7109375" style="49" customWidth="1"/>
    <col min="1050" max="1054" width="13" style="49" customWidth="1"/>
    <col min="1055" max="1055" width="14.7109375" style="49" customWidth="1"/>
    <col min="1056" max="1056" width="13.28515625" style="49" customWidth="1"/>
    <col min="1057" max="1280" width="13" style="49"/>
    <col min="1281" max="1281" width="4.140625" style="49" customWidth="1"/>
    <col min="1282" max="1282" width="16.42578125" style="49" customWidth="1"/>
    <col min="1283" max="1283" width="12.42578125" style="49" customWidth="1"/>
    <col min="1284" max="1284" width="13.7109375" style="49" customWidth="1"/>
    <col min="1285" max="1285" width="13.28515625" style="49" customWidth="1"/>
    <col min="1286" max="1286" width="12.42578125" style="49" customWidth="1"/>
    <col min="1287" max="1287" width="13.28515625" style="49" customWidth="1"/>
    <col min="1288" max="1288" width="12.42578125" style="49" customWidth="1"/>
    <col min="1289" max="1289" width="12.7109375" style="49" customWidth="1"/>
    <col min="1290" max="1290" width="12.42578125" style="49" customWidth="1"/>
    <col min="1291" max="1303" width="13.28515625" style="49" customWidth="1"/>
    <col min="1304" max="1304" width="12.42578125" style="49" customWidth="1"/>
    <col min="1305" max="1305" width="13.7109375" style="49" customWidth="1"/>
    <col min="1306" max="1310" width="13" style="49" customWidth="1"/>
    <col min="1311" max="1311" width="14.7109375" style="49" customWidth="1"/>
    <col min="1312" max="1312" width="13.28515625" style="49" customWidth="1"/>
    <col min="1313" max="1536" width="13" style="49"/>
    <col min="1537" max="1537" width="4.140625" style="49" customWidth="1"/>
    <col min="1538" max="1538" width="16.42578125" style="49" customWidth="1"/>
    <col min="1539" max="1539" width="12.42578125" style="49" customWidth="1"/>
    <col min="1540" max="1540" width="13.7109375" style="49" customWidth="1"/>
    <col min="1541" max="1541" width="13.28515625" style="49" customWidth="1"/>
    <col min="1542" max="1542" width="12.42578125" style="49" customWidth="1"/>
    <col min="1543" max="1543" width="13.28515625" style="49" customWidth="1"/>
    <col min="1544" max="1544" width="12.42578125" style="49" customWidth="1"/>
    <col min="1545" max="1545" width="12.7109375" style="49" customWidth="1"/>
    <col min="1546" max="1546" width="12.42578125" style="49" customWidth="1"/>
    <col min="1547" max="1559" width="13.28515625" style="49" customWidth="1"/>
    <col min="1560" max="1560" width="12.42578125" style="49" customWidth="1"/>
    <col min="1561" max="1561" width="13.7109375" style="49" customWidth="1"/>
    <col min="1562" max="1566" width="13" style="49" customWidth="1"/>
    <col min="1567" max="1567" width="14.7109375" style="49" customWidth="1"/>
    <col min="1568" max="1568" width="13.28515625" style="49" customWidth="1"/>
    <col min="1569" max="1792" width="13" style="49"/>
    <col min="1793" max="1793" width="4.140625" style="49" customWidth="1"/>
    <col min="1794" max="1794" width="16.42578125" style="49" customWidth="1"/>
    <col min="1795" max="1795" width="12.42578125" style="49" customWidth="1"/>
    <col min="1796" max="1796" width="13.7109375" style="49" customWidth="1"/>
    <col min="1797" max="1797" width="13.28515625" style="49" customWidth="1"/>
    <col min="1798" max="1798" width="12.42578125" style="49" customWidth="1"/>
    <col min="1799" max="1799" width="13.28515625" style="49" customWidth="1"/>
    <col min="1800" max="1800" width="12.42578125" style="49" customWidth="1"/>
    <col min="1801" max="1801" width="12.7109375" style="49" customWidth="1"/>
    <col min="1802" max="1802" width="12.42578125" style="49" customWidth="1"/>
    <col min="1803" max="1815" width="13.28515625" style="49" customWidth="1"/>
    <col min="1816" max="1816" width="12.42578125" style="49" customWidth="1"/>
    <col min="1817" max="1817" width="13.7109375" style="49" customWidth="1"/>
    <col min="1818" max="1822" width="13" style="49" customWidth="1"/>
    <col min="1823" max="1823" width="14.7109375" style="49" customWidth="1"/>
    <col min="1824" max="1824" width="13.28515625" style="49" customWidth="1"/>
    <col min="1825" max="2048" width="13" style="49"/>
    <col min="2049" max="2049" width="4.140625" style="49" customWidth="1"/>
    <col min="2050" max="2050" width="16.42578125" style="49" customWidth="1"/>
    <col min="2051" max="2051" width="12.42578125" style="49" customWidth="1"/>
    <col min="2052" max="2052" width="13.7109375" style="49" customWidth="1"/>
    <col min="2053" max="2053" width="13.28515625" style="49" customWidth="1"/>
    <col min="2054" max="2054" width="12.42578125" style="49" customWidth="1"/>
    <col min="2055" max="2055" width="13.28515625" style="49" customWidth="1"/>
    <col min="2056" max="2056" width="12.42578125" style="49" customWidth="1"/>
    <col min="2057" max="2057" width="12.7109375" style="49" customWidth="1"/>
    <col min="2058" max="2058" width="12.42578125" style="49" customWidth="1"/>
    <col min="2059" max="2071" width="13.28515625" style="49" customWidth="1"/>
    <col min="2072" max="2072" width="12.42578125" style="49" customWidth="1"/>
    <col min="2073" max="2073" width="13.7109375" style="49" customWidth="1"/>
    <col min="2074" max="2078" width="13" style="49" customWidth="1"/>
    <col min="2079" max="2079" width="14.7109375" style="49" customWidth="1"/>
    <col min="2080" max="2080" width="13.28515625" style="49" customWidth="1"/>
    <col min="2081" max="2304" width="13" style="49"/>
    <col min="2305" max="2305" width="4.140625" style="49" customWidth="1"/>
    <col min="2306" max="2306" width="16.42578125" style="49" customWidth="1"/>
    <col min="2307" max="2307" width="12.42578125" style="49" customWidth="1"/>
    <col min="2308" max="2308" width="13.7109375" style="49" customWidth="1"/>
    <col min="2309" max="2309" width="13.28515625" style="49" customWidth="1"/>
    <col min="2310" max="2310" width="12.42578125" style="49" customWidth="1"/>
    <col min="2311" max="2311" width="13.28515625" style="49" customWidth="1"/>
    <col min="2312" max="2312" width="12.42578125" style="49" customWidth="1"/>
    <col min="2313" max="2313" width="12.7109375" style="49" customWidth="1"/>
    <col min="2314" max="2314" width="12.42578125" style="49" customWidth="1"/>
    <col min="2315" max="2327" width="13.28515625" style="49" customWidth="1"/>
    <col min="2328" max="2328" width="12.42578125" style="49" customWidth="1"/>
    <col min="2329" max="2329" width="13.7109375" style="49" customWidth="1"/>
    <col min="2330" max="2334" width="13" style="49" customWidth="1"/>
    <col min="2335" max="2335" width="14.7109375" style="49" customWidth="1"/>
    <col min="2336" max="2336" width="13.28515625" style="49" customWidth="1"/>
    <col min="2337" max="2560" width="13" style="49"/>
    <col min="2561" max="2561" width="4.140625" style="49" customWidth="1"/>
    <col min="2562" max="2562" width="16.42578125" style="49" customWidth="1"/>
    <col min="2563" max="2563" width="12.42578125" style="49" customWidth="1"/>
    <col min="2564" max="2564" width="13.7109375" style="49" customWidth="1"/>
    <col min="2565" max="2565" width="13.28515625" style="49" customWidth="1"/>
    <col min="2566" max="2566" width="12.42578125" style="49" customWidth="1"/>
    <col min="2567" max="2567" width="13.28515625" style="49" customWidth="1"/>
    <col min="2568" max="2568" width="12.42578125" style="49" customWidth="1"/>
    <col min="2569" max="2569" width="12.7109375" style="49" customWidth="1"/>
    <col min="2570" max="2570" width="12.42578125" style="49" customWidth="1"/>
    <col min="2571" max="2583" width="13.28515625" style="49" customWidth="1"/>
    <col min="2584" max="2584" width="12.42578125" style="49" customWidth="1"/>
    <col min="2585" max="2585" width="13.7109375" style="49" customWidth="1"/>
    <col min="2586" max="2590" width="13" style="49" customWidth="1"/>
    <col min="2591" max="2591" width="14.7109375" style="49" customWidth="1"/>
    <col min="2592" max="2592" width="13.28515625" style="49" customWidth="1"/>
    <col min="2593" max="2816" width="13" style="49"/>
    <col min="2817" max="2817" width="4.140625" style="49" customWidth="1"/>
    <col min="2818" max="2818" width="16.42578125" style="49" customWidth="1"/>
    <col min="2819" max="2819" width="12.42578125" style="49" customWidth="1"/>
    <col min="2820" max="2820" width="13.7109375" style="49" customWidth="1"/>
    <col min="2821" max="2821" width="13.28515625" style="49" customWidth="1"/>
    <col min="2822" max="2822" width="12.42578125" style="49" customWidth="1"/>
    <col min="2823" max="2823" width="13.28515625" style="49" customWidth="1"/>
    <col min="2824" max="2824" width="12.42578125" style="49" customWidth="1"/>
    <col min="2825" max="2825" width="12.7109375" style="49" customWidth="1"/>
    <col min="2826" max="2826" width="12.42578125" style="49" customWidth="1"/>
    <col min="2827" max="2839" width="13.28515625" style="49" customWidth="1"/>
    <col min="2840" max="2840" width="12.42578125" style="49" customWidth="1"/>
    <col min="2841" max="2841" width="13.7109375" style="49" customWidth="1"/>
    <col min="2842" max="2846" width="13" style="49" customWidth="1"/>
    <col min="2847" max="2847" width="14.7109375" style="49" customWidth="1"/>
    <col min="2848" max="2848" width="13.28515625" style="49" customWidth="1"/>
    <col min="2849" max="3072" width="13" style="49"/>
    <col min="3073" max="3073" width="4.140625" style="49" customWidth="1"/>
    <col min="3074" max="3074" width="16.42578125" style="49" customWidth="1"/>
    <col min="3075" max="3075" width="12.42578125" style="49" customWidth="1"/>
    <col min="3076" max="3076" width="13.7109375" style="49" customWidth="1"/>
    <col min="3077" max="3077" width="13.28515625" style="49" customWidth="1"/>
    <col min="3078" max="3078" width="12.42578125" style="49" customWidth="1"/>
    <col min="3079" max="3079" width="13.28515625" style="49" customWidth="1"/>
    <col min="3080" max="3080" width="12.42578125" style="49" customWidth="1"/>
    <col min="3081" max="3081" width="12.7109375" style="49" customWidth="1"/>
    <col min="3082" max="3082" width="12.42578125" style="49" customWidth="1"/>
    <col min="3083" max="3095" width="13.28515625" style="49" customWidth="1"/>
    <col min="3096" max="3096" width="12.42578125" style="49" customWidth="1"/>
    <col min="3097" max="3097" width="13.7109375" style="49" customWidth="1"/>
    <col min="3098" max="3102" width="13" style="49" customWidth="1"/>
    <col min="3103" max="3103" width="14.7109375" style="49" customWidth="1"/>
    <col min="3104" max="3104" width="13.28515625" style="49" customWidth="1"/>
    <col min="3105" max="3328" width="13" style="49"/>
    <col min="3329" max="3329" width="4.140625" style="49" customWidth="1"/>
    <col min="3330" max="3330" width="16.42578125" style="49" customWidth="1"/>
    <col min="3331" max="3331" width="12.42578125" style="49" customWidth="1"/>
    <col min="3332" max="3332" width="13.7109375" style="49" customWidth="1"/>
    <col min="3333" max="3333" width="13.28515625" style="49" customWidth="1"/>
    <col min="3334" max="3334" width="12.42578125" style="49" customWidth="1"/>
    <col min="3335" max="3335" width="13.28515625" style="49" customWidth="1"/>
    <col min="3336" max="3336" width="12.42578125" style="49" customWidth="1"/>
    <col min="3337" max="3337" width="12.7109375" style="49" customWidth="1"/>
    <col min="3338" max="3338" width="12.42578125" style="49" customWidth="1"/>
    <col min="3339" max="3351" width="13.28515625" style="49" customWidth="1"/>
    <col min="3352" max="3352" width="12.42578125" style="49" customWidth="1"/>
    <col min="3353" max="3353" width="13.7109375" style="49" customWidth="1"/>
    <col min="3354" max="3358" width="13" style="49" customWidth="1"/>
    <col min="3359" max="3359" width="14.7109375" style="49" customWidth="1"/>
    <col min="3360" max="3360" width="13.28515625" style="49" customWidth="1"/>
    <col min="3361" max="3584" width="13" style="49"/>
    <col min="3585" max="3585" width="4.140625" style="49" customWidth="1"/>
    <col min="3586" max="3586" width="16.42578125" style="49" customWidth="1"/>
    <col min="3587" max="3587" width="12.42578125" style="49" customWidth="1"/>
    <col min="3588" max="3588" width="13.7109375" style="49" customWidth="1"/>
    <col min="3589" max="3589" width="13.28515625" style="49" customWidth="1"/>
    <col min="3590" max="3590" width="12.42578125" style="49" customWidth="1"/>
    <col min="3591" max="3591" width="13.28515625" style="49" customWidth="1"/>
    <col min="3592" max="3592" width="12.42578125" style="49" customWidth="1"/>
    <col min="3593" max="3593" width="12.7109375" style="49" customWidth="1"/>
    <col min="3594" max="3594" width="12.42578125" style="49" customWidth="1"/>
    <col min="3595" max="3607" width="13.28515625" style="49" customWidth="1"/>
    <col min="3608" max="3608" width="12.42578125" style="49" customWidth="1"/>
    <col min="3609" max="3609" width="13.7109375" style="49" customWidth="1"/>
    <col min="3610" max="3614" width="13" style="49" customWidth="1"/>
    <col min="3615" max="3615" width="14.7109375" style="49" customWidth="1"/>
    <col min="3616" max="3616" width="13.28515625" style="49" customWidth="1"/>
    <col min="3617" max="3840" width="13" style="49"/>
    <col min="3841" max="3841" width="4.140625" style="49" customWidth="1"/>
    <col min="3842" max="3842" width="16.42578125" style="49" customWidth="1"/>
    <col min="3843" max="3843" width="12.42578125" style="49" customWidth="1"/>
    <col min="3844" max="3844" width="13.7109375" style="49" customWidth="1"/>
    <col min="3845" max="3845" width="13.28515625" style="49" customWidth="1"/>
    <col min="3846" max="3846" width="12.42578125" style="49" customWidth="1"/>
    <col min="3847" max="3847" width="13.28515625" style="49" customWidth="1"/>
    <col min="3848" max="3848" width="12.42578125" style="49" customWidth="1"/>
    <col min="3849" max="3849" width="12.7109375" style="49" customWidth="1"/>
    <col min="3850" max="3850" width="12.42578125" style="49" customWidth="1"/>
    <col min="3851" max="3863" width="13.28515625" style="49" customWidth="1"/>
    <col min="3864" max="3864" width="12.42578125" style="49" customWidth="1"/>
    <col min="3865" max="3865" width="13.7109375" style="49" customWidth="1"/>
    <col min="3866" max="3870" width="13" style="49" customWidth="1"/>
    <col min="3871" max="3871" width="14.7109375" style="49" customWidth="1"/>
    <col min="3872" max="3872" width="13.28515625" style="49" customWidth="1"/>
    <col min="3873" max="4096" width="13" style="49"/>
    <col min="4097" max="4097" width="4.140625" style="49" customWidth="1"/>
    <col min="4098" max="4098" width="16.42578125" style="49" customWidth="1"/>
    <col min="4099" max="4099" width="12.42578125" style="49" customWidth="1"/>
    <col min="4100" max="4100" width="13.7109375" style="49" customWidth="1"/>
    <col min="4101" max="4101" width="13.28515625" style="49" customWidth="1"/>
    <col min="4102" max="4102" width="12.42578125" style="49" customWidth="1"/>
    <col min="4103" max="4103" width="13.28515625" style="49" customWidth="1"/>
    <col min="4104" max="4104" width="12.42578125" style="49" customWidth="1"/>
    <col min="4105" max="4105" width="12.7109375" style="49" customWidth="1"/>
    <col min="4106" max="4106" width="12.42578125" style="49" customWidth="1"/>
    <col min="4107" max="4119" width="13.28515625" style="49" customWidth="1"/>
    <col min="4120" max="4120" width="12.42578125" style="49" customWidth="1"/>
    <col min="4121" max="4121" width="13.7109375" style="49" customWidth="1"/>
    <col min="4122" max="4126" width="13" style="49" customWidth="1"/>
    <col min="4127" max="4127" width="14.7109375" style="49" customWidth="1"/>
    <col min="4128" max="4128" width="13.28515625" style="49" customWidth="1"/>
    <col min="4129" max="4352" width="13" style="49"/>
    <col min="4353" max="4353" width="4.140625" style="49" customWidth="1"/>
    <col min="4354" max="4354" width="16.42578125" style="49" customWidth="1"/>
    <col min="4355" max="4355" width="12.42578125" style="49" customWidth="1"/>
    <col min="4356" max="4356" width="13.7109375" style="49" customWidth="1"/>
    <col min="4357" max="4357" width="13.28515625" style="49" customWidth="1"/>
    <col min="4358" max="4358" width="12.42578125" style="49" customWidth="1"/>
    <col min="4359" max="4359" width="13.28515625" style="49" customWidth="1"/>
    <col min="4360" max="4360" width="12.42578125" style="49" customWidth="1"/>
    <col min="4361" max="4361" width="12.7109375" style="49" customWidth="1"/>
    <col min="4362" max="4362" width="12.42578125" style="49" customWidth="1"/>
    <col min="4363" max="4375" width="13.28515625" style="49" customWidth="1"/>
    <col min="4376" max="4376" width="12.42578125" style="49" customWidth="1"/>
    <col min="4377" max="4377" width="13.7109375" style="49" customWidth="1"/>
    <col min="4378" max="4382" width="13" style="49" customWidth="1"/>
    <col min="4383" max="4383" width="14.7109375" style="49" customWidth="1"/>
    <col min="4384" max="4384" width="13.28515625" style="49" customWidth="1"/>
    <col min="4385" max="4608" width="13" style="49"/>
    <col min="4609" max="4609" width="4.140625" style="49" customWidth="1"/>
    <col min="4610" max="4610" width="16.42578125" style="49" customWidth="1"/>
    <col min="4611" max="4611" width="12.42578125" style="49" customWidth="1"/>
    <col min="4612" max="4612" width="13.7109375" style="49" customWidth="1"/>
    <col min="4613" max="4613" width="13.28515625" style="49" customWidth="1"/>
    <col min="4614" max="4614" width="12.42578125" style="49" customWidth="1"/>
    <col min="4615" max="4615" width="13.28515625" style="49" customWidth="1"/>
    <col min="4616" max="4616" width="12.42578125" style="49" customWidth="1"/>
    <col min="4617" max="4617" width="12.7109375" style="49" customWidth="1"/>
    <col min="4618" max="4618" width="12.42578125" style="49" customWidth="1"/>
    <col min="4619" max="4631" width="13.28515625" style="49" customWidth="1"/>
    <col min="4632" max="4632" width="12.42578125" style="49" customWidth="1"/>
    <col min="4633" max="4633" width="13.7109375" style="49" customWidth="1"/>
    <col min="4634" max="4638" width="13" style="49" customWidth="1"/>
    <col min="4639" max="4639" width="14.7109375" style="49" customWidth="1"/>
    <col min="4640" max="4640" width="13.28515625" style="49" customWidth="1"/>
    <col min="4641" max="4864" width="13" style="49"/>
    <col min="4865" max="4865" width="4.140625" style="49" customWidth="1"/>
    <col min="4866" max="4866" width="16.42578125" style="49" customWidth="1"/>
    <col min="4867" max="4867" width="12.42578125" style="49" customWidth="1"/>
    <col min="4868" max="4868" width="13.7109375" style="49" customWidth="1"/>
    <col min="4869" max="4869" width="13.28515625" style="49" customWidth="1"/>
    <col min="4870" max="4870" width="12.42578125" style="49" customWidth="1"/>
    <col min="4871" max="4871" width="13.28515625" style="49" customWidth="1"/>
    <col min="4872" max="4872" width="12.42578125" style="49" customWidth="1"/>
    <col min="4873" max="4873" width="12.7109375" style="49" customWidth="1"/>
    <col min="4874" max="4874" width="12.42578125" style="49" customWidth="1"/>
    <col min="4875" max="4887" width="13.28515625" style="49" customWidth="1"/>
    <col min="4888" max="4888" width="12.42578125" style="49" customWidth="1"/>
    <col min="4889" max="4889" width="13.7109375" style="49" customWidth="1"/>
    <col min="4890" max="4894" width="13" style="49" customWidth="1"/>
    <col min="4895" max="4895" width="14.7109375" style="49" customWidth="1"/>
    <col min="4896" max="4896" width="13.28515625" style="49" customWidth="1"/>
    <col min="4897" max="5120" width="13" style="49"/>
    <col min="5121" max="5121" width="4.140625" style="49" customWidth="1"/>
    <col min="5122" max="5122" width="16.42578125" style="49" customWidth="1"/>
    <col min="5123" max="5123" width="12.42578125" style="49" customWidth="1"/>
    <col min="5124" max="5124" width="13.7109375" style="49" customWidth="1"/>
    <col min="5125" max="5125" width="13.28515625" style="49" customWidth="1"/>
    <col min="5126" max="5126" width="12.42578125" style="49" customWidth="1"/>
    <col min="5127" max="5127" width="13.28515625" style="49" customWidth="1"/>
    <col min="5128" max="5128" width="12.42578125" style="49" customWidth="1"/>
    <col min="5129" max="5129" width="12.7109375" style="49" customWidth="1"/>
    <col min="5130" max="5130" width="12.42578125" style="49" customWidth="1"/>
    <col min="5131" max="5143" width="13.28515625" style="49" customWidth="1"/>
    <col min="5144" max="5144" width="12.42578125" style="49" customWidth="1"/>
    <col min="5145" max="5145" width="13.7109375" style="49" customWidth="1"/>
    <col min="5146" max="5150" width="13" style="49" customWidth="1"/>
    <col min="5151" max="5151" width="14.7109375" style="49" customWidth="1"/>
    <col min="5152" max="5152" width="13.28515625" style="49" customWidth="1"/>
    <col min="5153" max="5376" width="13" style="49"/>
    <col min="5377" max="5377" width="4.140625" style="49" customWidth="1"/>
    <col min="5378" max="5378" width="16.42578125" style="49" customWidth="1"/>
    <col min="5379" max="5379" width="12.42578125" style="49" customWidth="1"/>
    <col min="5380" max="5380" width="13.7109375" style="49" customWidth="1"/>
    <col min="5381" max="5381" width="13.28515625" style="49" customWidth="1"/>
    <col min="5382" max="5382" width="12.42578125" style="49" customWidth="1"/>
    <col min="5383" max="5383" width="13.28515625" style="49" customWidth="1"/>
    <col min="5384" max="5384" width="12.42578125" style="49" customWidth="1"/>
    <col min="5385" max="5385" width="12.7109375" style="49" customWidth="1"/>
    <col min="5386" max="5386" width="12.42578125" style="49" customWidth="1"/>
    <col min="5387" max="5399" width="13.28515625" style="49" customWidth="1"/>
    <col min="5400" max="5400" width="12.42578125" style="49" customWidth="1"/>
    <col min="5401" max="5401" width="13.7109375" style="49" customWidth="1"/>
    <col min="5402" max="5406" width="13" style="49" customWidth="1"/>
    <col min="5407" max="5407" width="14.7109375" style="49" customWidth="1"/>
    <col min="5408" max="5408" width="13.28515625" style="49" customWidth="1"/>
    <col min="5409" max="5632" width="13" style="49"/>
    <col min="5633" max="5633" width="4.140625" style="49" customWidth="1"/>
    <col min="5634" max="5634" width="16.42578125" style="49" customWidth="1"/>
    <col min="5635" max="5635" width="12.42578125" style="49" customWidth="1"/>
    <col min="5636" max="5636" width="13.7109375" style="49" customWidth="1"/>
    <col min="5637" max="5637" width="13.28515625" style="49" customWidth="1"/>
    <col min="5638" max="5638" width="12.42578125" style="49" customWidth="1"/>
    <col min="5639" max="5639" width="13.28515625" style="49" customWidth="1"/>
    <col min="5640" max="5640" width="12.42578125" style="49" customWidth="1"/>
    <col min="5641" max="5641" width="12.7109375" style="49" customWidth="1"/>
    <col min="5642" max="5642" width="12.42578125" style="49" customWidth="1"/>
    <col min="5643" max="5655" width="13.28515625" style="49" customWidth="1"/>
    <col min="5656" max="5656" width="12.42578125" style="49" customWidth="1"/>
    <col min="5657" max="5657" width="13.7109375" style="49" customWidth="1"/>
    <col min="5658" max="5662" width="13" style="49" customWidth="1"/>
    <col min="5663" max="5663" width="14.7109375" style="49" customWidth="1"/>
    <col min="5664" max="5664" width="13.28515625" style="49" customWidth="1"/>
    <col min="5665" max="5888" width="13" style="49"/>
    <col min="5889" max="5889" width="4.140625" style="49" customWidth="1"/>
    <col min="5890" max="5890" width="16.42578125" style="49" customWidth="1"/>
    <col min="5891" max="5891" width="12.42578125" style="49" customWidth="1"/>
    <col min="5892" max="5892" width="13.7109375" style="49" customWidth="1"/>
    <col min="5893" max="5893" width="13.28515625" style="49" customWidth="1"/>
    <col min="5894" max="5894" width="12.42578125" style="49" customWidth="1"/>
    <col min="5895" max="5895" width="13.28515625" style="49" customWidth="1"/>
    <col min="5896" max="5896" width="12.42578125" style="49" customWidth="1"/>
    <col min="5897" max="5897" width="12.7109375" style="49" customWidth="1"/>
    <col min="5898" max="5898" width="12.42578125" style="49" customWidth="1"/>
    <col min="5899" max="5911" width="13.28515625" style="49" customWidth="1"/>
    <col min="5912" max="5912" width="12.42578125" style="49" customWidth="1"/>
    <col min="5913" max="5913" width="13.7109375" style="49" customWidth="1"/>
    <col min="5914" max="5918" width="13" style="49" customWidth="1"/>
    <col min="5919" max="5919" width="14.7109375" style="49" customWidth="1"/>
    <col min="5920" max="5920" width="13.28515625" style="49" customWidth="1"/>
    <col min="5921" max="6144" width="13" style="49"/>
    <col min="6145" max="6145" width="4.140625" style="49" customWidth="1"/>
    <col min="6146" max="6146" width="16.42578125" style="49" customWidth="1"/>
    <col min="6147" max="6147" width="12.42578125" style="49" customWidth="1"/>
    <col min="6148" max="6148" width="13.7109375" style="49" customWidth="1"/>
    <col min="6149" max="6149" width="13.28515625" style="49" customWidth="1"/>
    <col min="6150" max="6150" width="12.42578125" style="49" customWidth="1"/>
    <col min="6151" max="6151" width="13.28515625" style="49" customWidth="1"/>
    <col min="6152" max="6152" width="12.42578125" style="49" customWidth="1"/>
    <col min="6153" max="6153" width="12.7109375" style="49" customWidth="1"/>
    <col min="6154" max="6154" width="12.42578125" style="49" customWidth="1"/>
    <col min="6155" max="6167" width="13.28515625" style="49" customWidth="1"/>
    <col min="6168" max="6168" width="12.42578125" style="49" customWidth="1"/>
    <col min="6169" max="6169" width="13.7109375" style="49" customWidth="1"/>
    <col min="6170" max="6174" width="13" style="49" customWidth="1"/>
    <col min="6175" max="6175" width="14.7109375" style="49" customWidth="1"/>
    <col min="6176" max="6176" width="13.28515625" style="49" customWidth="1"/>
    <col min="6177" max="6400" width="13" style="49"/>
    <col min="6401" max="6401" width="4.140625" style="49" customWidth="1"/>
    <col min="6402" max="6402" width="16.42578125" style="49" customWidth="1"/>
    <col min="6403" max="6403" width="12.42578125" style="49" customWidth="1"/>
    <col min="6404" max="6404" width="13.7109375" style="49" customWidth="1"/>
    <col min="6405" max="6405" width="13.28515625" style="49" customWidth="1"/>
    <col min="6406" max="6406" width="12.42578125" style="49" customWidth="1"/>
    <col min="6407" max="6407" width="13.28515625" style="49" customWidth="1"/>
    <col min="6408" max="6408" width="12.42578125" style="49" customWidth="1"/>
    <col min="6409" max="6409" width="12.7109375" style="49" customWidth="1"/>
    <col min="6410" max="6410" width="12.42578125" style="49" customWidth="1"/>
    <col min="6411" max="6423" width="13.28515625" style="49" customWidth="1"/>
    <col min="6424" max="6424" width="12.42578125" style="49" customWidth="1"/>
    <col min="6425" max="6425" width="13.7109375" style="49" customWidth="1"/>
    <col min="6426" max="6430" width="13" style="49" customWidth="1"/>
    <col min="6431" max="6431" width="14.7109375" style="49" customWidth="1"/>
    <col min="6432" max="6432" width="13.28515625" style="49" customWidth="1"/>
    <col min="6433" max="6656" width="13" style="49"/>
    <col min="6657" max="6657" width="4.140625" style="49" customWidth="1"/>
    <col min="6658" max="6658" width="16.42578125" style="49" customWidth="1"/>
    <col min="6659" max="6659" width="12.42578125" style="49" customWidth="1"/>
    <col min="6660" max="6660" width="13.7109375" style="49" customWidth="1"/>
    <col min="6661" max="6661" width="13.28515625" style="49" customWidth="1"/>
    <col min="6662" max="6662" width="12.42578125" style="49" customWidth="1"/>
    <col min="6663" max="6663" width="13.28515625" style="49" customWidth="1"/>
    <col min="6664" max="6664" width="12.42578125" style="49" customWidth="1"/>
    <col min="6665" max="6665" width="12.7109375" style="49" customWidth="1"/>
    <col min="6666" max="6666" width="12.42578125" style="49" customWidth="1"/>
    <col min="6667" max="6679" width="13.28515625" style="49" customWidth="1"/>
    <col min="6680" max="6680" width="12.42578125" style="49" customWidth="1"/>
    <col min="6681" max="6681" width="13.7109375" style="49" customWidth="1"/>
    <col min="6682" max="6686" width="13" style="49" customWidth="1"/>
    <col min="6687" max="6687" width="14.7109375" style="49" customWidth="1"/>
    <col min="6688" max="6688" width="13.28515625" style="49" customWidth="1"/>
    <col min="6689" max="6912" width="13" style="49"/>
    <col min="6913" max="6913" width="4.140625" style="49" customWidth="1"/>
    <col min="6914" max="6914" width="16.42578125" style="49" customWidth="1"/>
    <col min="6915" max="6915" width="12.42578125" style="49" customWidth="1"/>
    <col min="6916" max="6916" width="13.7109375" style="49" customWidth="1"/>
    <col min="6917" max="6917" width="13.28515625" style="49" customWidth="1"/>
    <col min="6918" max="6918" width="12.42578125" style="49" customWidth="1"/>
    <col min="6919" max="6919" width="13.28515625" style="49" customWidth="1"/>
    <col min="6920" max="6920" width="12.42578125" style="49" customWidth="1"/>
    <col min="6921" max="6921" width="12.7109375" style="49" customWidth="1"/>
    <col min="6922" max="6922" width="12.42578125" style="49" customWidth="1"/>
    <col min="6923" max="6935" width="13.28515625" style="49" customWidth="1"/>
    <col min="6936" max="6936" width="12.42578125" style="49" customWidth="1"/>
    <col min="6937" max="6937" width="13.7109375" style="49" customWidth="1"/>
    <col min="6938" max="6942" width="13" style="49" customWidth="1"/>
    <col min="6943" max="6943" width="14.7109375" style="49" customWidth="1"/>
    <col min="6944" max="6944" width="13.28515625" style="49" customWidth="1"/>
    <col min="6945" max="7168" width="13" style="49"/>
    <col min="7169" max="7169" width="4.140625" style="49" customWidth="1"/>
    <col min="7170" max="7170" width="16.42578125" style="49" customWidth="1"/>
    <col min="7171" max="7171" width="12.42578125" style="49" customWidth="1"/>
    <col min="7172" max="7172" width="13.7109375" style="49" customWidth="1"/>
    <col min="7173" max="7173" width="13.28515625" style="49" customWidth="1"/>
    <col min="7174" max="7174" width="12.42578125" style="49" customWidth="1"/>
    <col min="7175" max="7175" width="13.28515625" style="49" customWidth="1"/>
    <col min="7176" max="7176" width="12.42578125" style="49" customWidth="1"/>
    <col min="7177" max="7177" width="12.7109375" style="49" customWidth="1"/>
    <col min="7178" max="7178" width="12.42578125" style="49" customWidth="1"/>
    <col min="7179" max="7191" width="13.28515625" style="49" customWidth="1"/>
    <col min="7192" max="7192" width="12.42578125" style="49" customWidth="1"/>
    <col min="7193" max="7193" width="13.7109375" style="49" customWidth="1"/>
    <col min="7194" max="7198" width="13" style="49" customWidth="1"/>
    <col min="7199" max="7199" width="14.7109375" style="49" customWidth="1"/>
    <col min="7200" max="7200" width="13.28515625" style="49" customWidth="1"/>
    <col min="7201" max="7424" width="13" style="49"/>
    <col min="7425" max="7425" width="4.140625" style="49" customWidth="1"/>
    <col min="7426" max="7426" width="16.42578125" style="49" customWidth="1"/>
    <col min="7427" max="7427" width="12.42578125" style="49" customWidth="1"/>
    <col min="7428" max="7428" width="13.7109375" style="49" customWidth="1"/>
    <col min="7429" max="7429" width="13.28515625" style="49" customWidth="1"/>
    <col min="7430" max="7430" width="12.42578125" style="49" customWidth="1"/>
    <col min="7431" max="7431" width="13.28515625" style="49" customWidth="1"/>
    <col min="7432" max="7432" width="12.42578125" style="49" customWidth="1"/>
    <col min="7433" max="7433" width="12.7109375" style="49" customWidth="1"/>
    <col min="7434" max="7434" width="12.42578125" style="49" customWidth="1"/>
    <col min="7435" max="7447" width="13.28515625" style="49" customWidth="1"/>
    <col min="7448" max="7448" width="12.42578125" style="49" customWidth="1"/>
    <col min="7449" max="7449" width="13.7109375" style="49" customWidth="1"/>
    <col min="7450" max="7454" width="13" style="49" customWidth="1"/>
    <col min="7455" max="7455" width="14.7109375" style="49" customWidth="1"/>
    <col min="7456" max="7456" width="13.28515625" style="49" customWidth="1"/>
    <col min="7457" max="7680" width="13" style="49"/>
    <col min="7681" max="7681" width="4.140625" style="49" customWidth="1"/>
    <col min="7682" max="7682" width="16.42578125" style="49" customWidth="1"/>
    <col min="7683" max="7683" width="12.42578125" style="49" customWidth="1"/>
    <col min="7684" max="7684" width="13.7109375" style="49" customWidth="1"/>
    <col min="7685" max="7685" width="13.28515625" style="49" customWidth="1"/>
    <col min="7686" max="7686" width="12.42578125" style="49" customWidth="1"/>
    <col min="7687" max="7687" width="13.28515625" style="49" customWidth="1"/>
    <col min="7688" max="7688" width="12.42578125" style="49" customWidth="1"/>
    <col min="7689" max="7689" width="12.7109375" style="49" customWidth="1"/>
    <col min="7690" max="7690" width="12.42578125" style="49" customWidth="1"/>
    <col min="7691" max="7703" width="13.28515625" style="49" customWidth="1"/>
    <col min="7704" max="7704" width="12.42578125" style="49" customWidth="1"/>
    <col min="7705" max="7705" width="13.7109375" style="49" customWidth="1"/>
    <col min="7706" max="7710" width="13" style="49" customWidth="1"/>
    <col min="7711" max="7711" width="14.7109375" style="49" customWidth="1"/>
    <col min="7712" max="7712" width="13.28515625" style="49" customWidth="1"/>
    <col min="7713" max="7936" width="13" style="49"/>
    <col min="7937" max="7937" width="4.140625" style="49" customWidth="1"/>
    <col min="7938" max="7938" width="16.42578125" style="49" customWidth="1"/>
    <col min="7939" max="7939" width="12.42578125" style="49" customWidth="1"/>
    <col min="7940" max="7940" width="13.7109375" style="49" customWidth="1"/>
    <col min="7941" max="7941" width="13.28515625" style="49" customWidth="1"/>
    <col min="7942" max="7942" width="12.42578125" style="49" customWidth="1"/>
    <col min="7943" max="7943" width="13.28515625" style="49" customWidth="1"/>
    <col min="7944" max="7944" width="12.42578125" style="49" customWidth="1"/>
    <col min="7945" max="7945" width="12.7109375" style="49" customWidth="1"/>
    <col min="7946" max="7946" width="12.42578125" style="49" customWidth="1"/>
    <col min="7947" max="7959" width="13.28515625" style="49" customWidth="1"/>
    <col min="7960" max="7960" width="12.42578125" style="49" customWidth="1"/>
    <col min="7961" max="7961" width="13.7109375" style="49" customWidth="1"/>
    <col min="7962" max="7966" width="13" style="49" customWidth="1"/>
    <col min="7967" max="7967" width="14.7109375" style="49" customWidth="1"/>
    <col min="7968" max="7968" width="13.28515625" style="49" customWidth="1"/>
    <col min="7969" max="8192" width="13" style="49"/>
    <col min="8193" max="8193" width="4.140625" style="49" customWidth="1"/>
    <col min="8194" max="8194" width="16.42578125" style="49" customWidth="1"/>
    <col min="8195" max="8195" width="12.42578125" style="49" customWidth="1"/>
    <col min="8196" max="8196" width="13.7109375" style="49" customWidth="1"/>
    <col min="8197" max="8197" width="13.28515625" style="49" customWidth="1"/>
    <col min="8198" max="8198" width="12.42578125" style="49" customWidth="1"/>
    <col min="8199" max="8199" width="13.28515625" style="49" customWidth="1"/>
    <col min="8200" max="8200" width="12.42578125" style="49" customWidth="1"/>
    <col min="8201" max="8201" width="12.7109375" style="49" customWidth="1"/>
    <col min="8202" max="8202" width="12.42578125" style="49" customWidth="1"/>
    <col min="8203" max="8215" width="13.28515625" style="49" customWidth="1"/>
    <col min="8216" max="8216" width="12.42578125" style="49" customWidth="1"/>
    <col min="8217" max="8217" width="13.7109375" style="49" customWidth="1"/>
    <col min="8218" max="8222" width="13" style="49" customWidth="1"/>
    <col min="8223" max="8223" width="14.7109375" style="49" customWidth="1"/>
    <col min="8224" max="8224" width="13.28515625" style="49" customWidth="1"/>
    <col min="8225" max="8448" width="13" style="49"/>
    <col min="8449" max="8449" width="4.140625" style="49" customWidth="1"/>
    <col min="8450" max="8450" width="16.42578125" style="49" customWidth="1"/>
    <col min="8451" max="8451" width="12.42578125" style="49" customWidth="1"/>
    <col min="8452" max="8452" width="13.7109375" style="49" customWidth="1"/>
    <col min="8453" max="8453" width="13.28515625" style="49" customWidth="1"/>
    <col min="8454" max="8454" width="12.42578125" style="49" customWidth="1"/>
    <col min="8455" max="8455" width="13.28515625" style="49" customWidth="1"/>
    <col min="8456" max="8456" width="12.42578125" style="49" customWidth="1"/>
    <col min="8457" max="8457" width="12.7109375" style="49" customWidth="1"/>
    <col min="8458" max="8458" width="12.42578125" style="49" customWidth="1"/>
    <col min="8459" max="8471" width="13.28515625" style="49" customWidth="1"/>
    <col min="8472" max="8472" width="12.42578125" style="49" customWidth="1"/>
    <col min="8473" max="8473" width="13.7109375" style="49" customWidth="1"/>
    <col min="8474" max="8478" width="13" style="49" customWidth="1"/>
    <col min="8479" max="8479" width="14.7109375" style="49" customWidth="1"/>
    <col min="8480" max="8480" width="13.28515625" style="49" customWidth="1"/>
    <col min="8481" max="8704" width="13" style="49"/>
    <col min="8705" max="8705" width="4.140625" style="49" customWidth="1"/>
    <col min="8706" max="8706" width="16.42578125" style="49" customWidth="1"/>
    <col min="8707" max="8707" width="12.42578125" style="49" customWidth="1"/>
    <col min="8708" max="8708" width="13.7109375" style="49" customWidth="1"/>
    <col min="8709" max="8709" width="13.28515625" style="49" customWidth="1"/>
    <col min="8710" max="8710" width="12.42578125" style="49" customWidth="1"/>
    <col min="8711" max="8711" width="13.28515625" style="49" customWidth="1"/>
    <col min="8712" max="8712" width="12.42578125" style="49" customWidth="1"/>
    <col min="8713" max="8713" width="12.7109375" style="49" customWidth="1"/>
    <col min="8714" max="8714" width="12.42578125" style="49" customWidth="1"/>
    <col min="8715" max="8727" width="13.28515625" style="49" customWidth="1"/>
    <col min="8728" max="8728" width="12.42578125" style="49" customWidth="1"/>
    <col min="8729" max="8729" width="13.7109375" style="49" customWidth="1"/>
    <col min="8730" max="8734" width="13" style="49" customWidth="1"/>
    <col min="8735" max="8735" width="14.7109375" style="49" customWidth="1"/>
    <col min="8736" max="8736" width="13.28515625" style="49" customWidth="1"/>
    <col min="8737" max="8960" width="13" style="49"/>
    <col min="8961" max="8961" width="4.140625" style="49" customWidth="1"/>
    <col min="8962" max="8962" width="16.42578125" style="49" customWidth="1"/>
    <col min="8963" max="8963" width="12.42578125" style="49" customWidth="1"/>
    <col min="8964" max="8964" width="13.7109375" style="49" customWidth="1"/>
    <col min="8965" max="8965" width="13.28515625" style="49" customWidth="1"/>
    <col min="8966" max="8966" width="12.42578125" style="49" customWidth="1"/>
    <col min="8967" max="8967" width="13.28515625" style="49" customWidth="1"/>
    <col min="8968" max="8968" width="12.42578125" style="49" customWidth="1"/>
    <col min="8969" max="8969" width="12.7109375" style="49" customWidth="1"/>
    <col min="8970" max="8970" width="12.42578125" style="49" customWidth="1"/>
    <col min="8971" max="8983" width="13.28515625" style="49" customWidth="1"/>
    <col min="8984" max="8984" width="12.42578125" style="49" customWidth="1"/>
    <col min="8985" max="8985" width="13.7109375" style="49" customWidth="1"/>
    <col min="8986" max="8990" width="13" style="49" customWidth="1"/>
    <col min="8991" max="8991" width="14.7109375" style="49" customWidth="1"/>
    <col min="8992" max="8992" width="13.28515625" style="49" customWidth="1"/>
    <col min="8993" max="9216" width="13" style="49"/>
    <col min="9217" max="9217" width="4.140625" style="49" customWidth="1"/>
    <col min="9218" max="9218" width="16.42578125" style="49" customWidth="1"/>
    <col min="9219" max="9219" width="12.42578125" style="49" customWidth="1"/>
    <col min="9220" max="9220" width="13.7109375" style="49" customWidth="1"/>
    <col min="9221" max="9221" width="13.28515625" style="49" customWidth="1"/>
    <col min="9222" max="9222" width="12.42578125" style="49" customWidth="1"/>
    <col min="9223" max="9223" width="13.28515625" style="49" customWidth="1"/>
    <col min="9224" max="9224" width="12.42578125" style="49" customWidth="1"/>
    <col min="9225" max="9225" width="12.7109375" style="49" customWidth="1"/>
    <col min="9226" max="9226" width="12.42578125" style="49" customWidth="1"/>
    <col min="9227" max="9239" width="13.28515625" style="49" customWidth="1"/>
    <col min="9240" max="9240" width="12.42578125" style="49" customWidth="1"/>
    <col min="9241" max="9241" width="13.7109375" style="49" customWidth="1"/>
    <col min="9242" max="9246" width="13" style="49" customWidth="1"/>
    <col min="9247" max="9247" width="14.7109375" style="49" customWidth="1"/>
    <col min="9248" max="9248" width="13.28515625" style="49" customWidth="1"/>
    <col min="9249" max="9472" width="13" style="49"/>
    <col min="9473" max="9473" width="4.140625" style="49" customWidth="1"/>
    <col min="9474" max="9474" width="16.42578125" style="49" customWidth="1"/>
    <col min="9475" max="9475" width="12.42578125" style="49" customWidth="1"/>
    <col min="9476" max="9476" width="13.7109375" style="49" customWidth="1"/>
    <col min="9477" max="9477" width="13.28515625" style="49" customWidth="1"/>
    <col min="9478" max="9478" width="12.42578125" style="49" customWidth="1"/>
    <col min="9479" max="9479" width="13.28515625" style="49" customWidth="1"/>
    <col min="9480" max="9480" width="12.42578125" style="49" customWidth="1"/>
    <col min="9481" max="9481" width="12.7109375" style="49" customWidth="1"/>
    <col min="9482" max="9482" width="12.42578125" style="49" customWidth="1"/>
    <col min="9483" max="9495" width="13.28515625" style="49" customWidth="1"/>
    <col min="9496" max="9496" width="12.42578125" style="49" customWidth="1"/>
    <col min="9497" max="9497" width="13.7109375" style="49" customWidth="1"/>
    <col min="9498" max="9502" width="13" style="49" customWidth="1"/>
    <col min="9503" max="9503" width="14.7109375" style="49" customWidth="1"/>
    <col min="9504" max="9504" width="13.28515625" style="49" customWidth="1"/>
    <col min="9505" max="9728" width="13" style="49"/>
    <col min="9729" max="9729" width="4.140625" style="49" customWidth="1"/>
    <col min="9730" max="9730" width="16.42578125" style="49" customWidth="1"/>
    <col min="9731" max="9731" width="12.42578125" style="49" customWidth="1"/>
    <col min="9732" max="9732" width="13.7109375" style="49" customWidth="1"/>
    <col min="9733" max="9733" width="13.28515625" style="49" customWidth="1"/>
    <col min="9734" max="9734" width="12.42578125" style="49" customWidth="1"/>
    <col min="9735" max="9735" width="13.28515625" style="49" customWidth="1"/>
    <col min="9736" max="9736" width="12.42578125" style="49" customWidth="1"/>
    <col min="9737" max="9737" width="12.7109375" style="49" customWidth="1"/>
    <col min="9738" max="9738" width="12.42578125" style="49" customWidth="1"/>
    <col min="9739" max="9751" width="13.28515625" style="49" customWidth="1"/>
    <col min="9752" max="9752" width="12.42578125" style="49" customWidth="1"/>
    <col min="9753" max="9753" width="13.7109375" style="49" customWidth="1"/>
    <col min="9754" max="9758" width="13" style="49" customWidth="1"/>
    <col min="9759" max="9759" width="14.7109375" style="49" customWidth="1"/>
    <col min="9760" max="9760" width="13.28515625" style="49" customWidth="1"/>
    <col min="9761" max="9984" width="13" style="49"/>
    <col min="9985" max="9985" width="4.140625" style="49" customWidth="1"/>
    <col min="9986" max="9986" width="16.42578125" style="49" customWidth="1"/>
    <col min="9987" max="9987" width="12.42578125" style="49" customWidth="1"/>
    <col min="9988" max="9988" width="13.7109375" style="49" customWidth="1"/>
    <col min="9989" max="9989" width="13.28515625" style="49" customWidth="1"/>
    <col min="9990" max="9990" width="12.42578125" style="49" customWidth="1"/>
    <col min="9991" max="9991" width="13.28515625" style="49" customWidth="1"/>
    <col min="9992" max="9992" width="12.42578125" style="49" customWidth="1"/>
    <col min="9993" max="9993" width="12.7109375" style="49" customWidth="1"/>
    <col min="9994" max="9994" width="12.42578125" style="49" customWidth="1"/>
    <col min="9995" max="10007" width="13.28515625" style="49" customWidth="1"/>
    <col min="10008" max="10008" width="12.42578125" style="49" customWidth="1"/>
    <col min="10009" max="10009" width="13.7109375" style="49" customWidth="1"/>
    <col min="10010" max="10014" width="13" style="49" customWidth="1"/>
    <col min="10015" max="10015" width="14.7109375" style="49" customWidth="1"/>
    <col min="10016" max="10016" width="13.28515625" style="49" customWidth="1"/>
    <col min="10017" max="10240" width="13" style="49"/>
    <col min="10241" max="10241" width="4.140625" style="49" customWidth="1"/>
    <col min="10242" max="10242" width="16.42578125" style="49" customWidth="1"/>
    <col min="10243" max="10243" width="12.42578125" style="49" customWidth="1"/>
    <col min="10244" max="10244" width="13.7109375" style="49" customWidth="1"/>
    <col min="10245" max="10245" width="13.28515625" style="49" customWidth="1"/>
    <col min="10246" max="10246" width="12.42578125" style="49" customWidth="1"/>
    <col min="10247" max="10247" width="13.28515625" style="49" customWidth="1"/>
    <col min="10248" max="10248" width="12.42578125" style="49" customWidth="1"/>
    <col min="10249" max="10249" width="12.7109375" style="49" customWidth="1"/>
    <col min="10250" max="10250" width="12.42578125" style="49" customWidth="1"/>
    <col min="10251" max="10263" width="13.28515625" style="49" customWidth="1"/>
    <col min="10264" max="10264" width="12.42578125" style="49" customWidth="1"/>
    <col min="10265" max="10265" width="13.7109375" style="49" customWidth="1"/>
    <col min="10266" max="10270" width="13" style="49" customWidth="1"/>
    <col min="10271" max="10271" width="14.7109375" style="49" customWidth="1"/>
    <col min="10272" max="10272" width="13.28515625" style="49" customWidth="1"/>
    <col min="10273" max="10496" width="13" style="49"/>
    <col min="10497" max="10497" width="4.140625" style="49" customWidth="1"/>
    <col min="10498" max="10498" width="16.42578125" style="49" customWidth="1"/>
    <col min="10499" max="10499" width="12.42578125" style="49" customWidth="1"/>
    <col min="10500" max="10500" width="13.7109375" style="49" customWidth="1"/>
    <col min="10501" max="10501" width="13.28515625" style="49" customWidth="1"/>
    <col min="10502" max="10502" width="12.42578125" style="49" customWidth="1"/>
    <col min="10503" max="10503" width="13.28515625" style="49" customWidth="1"/>
    <col min="10504" max="10504" width="12.42578125" style="49" customWidth="1"/>
    <col min="10505" max="10505" width="12.7109375" style="49" customWidth="1"/>
    <col min="10506" max="10506" width="12.42578125" style="49" customWidth="1"/>
    <col min="10507" max="10519" width="13.28515625" style="49" customWidth="1"/>
    <col min="10520" max="10520" width="12.42578125" style="49" customWidth="1"/>
    <col min="10521" max="10521" width="13.7109375" style="49" customWidth="1"/>
    <col min="10522" max="10526" width="13" style="49" customWidth="1"/>
    <col min="10527" max="10527" width="14.7109375" style="49" customWidth="1"/>
    <col min="10528" max="10528" width="13.28515625" style="49" customWidth="1"/>
    <col min="10529" max="10752" width="13" style="49"/>
    <col min="10753" max="10753" width="4.140625" style="49" customWidth="1"/>
    <col min="10754" max="10754" width="16.42578125" style="49" customWidth="1"/>
    <col min="10755" max="10755" width="12.42578125" style="49" customWidth="1"/>
    <col min="10756" max="10756" width="13.7109375" style="49" customWidth="1"/>
    <col min="10757" max="10757" width="13.28515625" style="49" customWidth="1"/>
    <col min="10758" max="10758" width="12.42578125" style="49" customWidth="1"/>
    <col min="10759" max="10759" width="13.28515625" style="49" customWidth="1"/>
    <col min="10760" max="10760" width="12.42578125" style="49" customWidth="1"/>
    <col min="10761" max="10761" width="12.7109375" style="49" customWidth="1"/>
    <col min="10762" max="10762" width="12.42578125" style="49" customWidth="1"/>
    <col min="10763" max="10775" width="13.28515625" style="49" customWidth="1"/>
    <col min="10776" max="10776" width="12.42578125" style="49" customWidth="1"/>
    <col min="10777" max="10777" width="13.7109375" style="49" customWidth="1"/>
    <col min="10778" max="10782" width="13" style="49" customWidth="1"/>
    <col min="10783" max="10783" width="14.7109375" style="49" customWidth="1"/>
    <col min="10784" max="10784" width="13.28515625" style="49" customWidth="1"/>
    <col min="10785" max="11008" width="13" style="49"/>
    <col min="11009" max="11009" width="4.140625" style="49" customWidth="1"/>
    <col min="11010" max="11010" width="16.42578125" style="49" customWidth="1"/>
    <col min="11011" max="11011" width="12.42578125" style="49" customWidth="1"/>
    <col min="11012" max="11012" width="13.7109375" style="49" customWidth="1"/>
    <col min="11013" max="11013" width="13.28515625" style="49" customWidth="1"/>
    <col min="11014" max="11014" width="12.42578125" style="49" customWidth="1"/>
    <col min="11015" max="11015" width="13.28515625" style="49" customWidth="1"/>
    <col min="11016" max="11016" width="12.42578125" style="49" customWidth="1"/>
    <col min="11017" max="11017" width="12.7109375" style="49" customWidth="1"/>
    <col min="11018" max="11018" width="12.42578125" style="49" customWidth="1"/>
    <col min="11019" max="11031" width="13.28515625" style="49" customWidth="1"/>
    <col min="11032" max="11032" width="12.42578125" style="49" customWidth="1"/>
    <col min="11033" max="11033" width="13.7109375" style="49" customWidth="1"/>
    <col min="11034" max="11038" width="13" style="49" customWidth="1"/>
    <col min="11039" max="11039" width="14.7109375" style="49" customWidth="1"/>
    <col min="11040" max="11040" width="13.28515625" style="49" customWidth="1"/>
    <col min="11041" max="11264" width="13" style="49"/>
    <col min="11265" max="11265" width="4.140625" style="49" customWidth="1"/>
    <col min="11266" max="11266" width="16.42578125" style="49" customWidth="1"/>
    <col min="11267" max="11267" width="12.42578125" style="49" customWidth="1"/>
    <col min="11268" max="11268" width="13.7109375" style="49" customWidth="1"/>
    <col min="11269" max="11269" width="13.28515625" style="49" customWidth="1"/>
    <col min="11270" max="11270" width="12.42578125" style="49" customWidth="1"/>
    <col min="11271" max="11271" width="13.28515625" style="49" customWidth="1"/>
    <col min="11272" max="11272" width="12.42578125" style="49" customWidth="1"/>
    <col min="11273" max="11273" width="12.7109375" style="49" customWidth="1"/>
    <col min="11274" max="11274" width="12.42578125" style="49" customWidth="1"/>
    <col min="11275" max="11287" width="13.28515625" style="49" customWidth="1"/>
    <col min="11288" max="11288" width="12.42578125" style="49" customWidth="1"/>
    <col min="11289" max="11289" width="13.7109375" style="49" customWidth="1"/>
    <col min="11290" max="11294" width="13" style="49" customWidth="1"/>
    <col min="11295" max="11295" width="14.7109375" style="49" customWidth="1"/>
    <col min="11296" max="11296" width="13.28515625" style="49" customWidth="1"/>
    <col min="11297" max="11520" width="13" style="49"/>
    <col min="11521" max="11521" width="4.140625" style="49" customWidth="1"/>
    <col min="11522" max="11522" width="16.42578125" style="49" customWidth="1"/>
    <col min="11523" max="11523" width="12.42578125" style="49" customWidth="1"/>
    <col min="11524" max="11524" width="13.7109375" style="49" customWidth="1"/>
    <col min="11525" max="11525" width="13.28515625" style="49" customWidth="1"/>
    <col min="11526" max="11526" width="12.42578125" style="49" customWidth="1"/>
    <col min="11527" max="11527" width="13.28515625" style="49" customWidth="1"/>
    <col min="11528" max="11528" width="12.42578125" style="49" customWidth="1"/>
    <col min="11529" max="11529" width="12.7109375" style="49" customWidth="1"/>
    <col min="11530" max="11530" width="12.42578125" style="49" customWidth="1"/>
    <col min="11531" max="11543" width="13.28515625" style="49" customWidth="1"/>
    <col min="11544" max="11544" width="12.42578125" style="49" customWidth="1"/>
    <col min="11545" max="11545" width="13.7109375" style="49" customWidth="1"/>
    <col min="11546" max="11550" width="13" style="49" customWidth="1"/>
    <col min="11551" max="11551" width="14.7109375" style="49" customWidth="1"/>
    <col min="11552" max="11552" width="13.28515625" style="49" customWidth="1"/>
    <col min="11553" max="11776" width="13" style="49"/>
    <col min="11777" max="11777" width="4.140625" style="49" customWidth="1"/>
    <col min="11778" max="11778" width="16.42578125" style="49" customWidth="1"/>
    <col min="11779" max="11779" width="12.42578125" style="49" customWidth="1"/>
    <col min="11780" max="11780" width="13.7109375" style="49" customWidth="1"/>
    <col min="11781" max="11781" width="13.28515625" style="49" customWidth="1"/>
    <col min="11782" max="11782" width="12.42578125" style="49" customWidth="1"/>
    <col min="11783" max="11783" width="13.28515625" style="49" customWidth="1"/>
    <col min="11784" max="11784" width="12.42578125" style="49" customWidth="1"/>
    <col min="11785" max="11785" width="12.7109375" style="49" customWidth="1"/>
    <col min="11786" max="11786" width="12.42578125" style="49" customWidth="1"/>
    <col min="11787" max="11799" width="13.28515625" style="49" customWidth="1"/>
    <col min="11800" max="11800" width="12.42578125" style="49" customWidth="1"/>
    <col min="11801" max="11801" width="13.7109375" style="49" customWidth="1"/>
    <col min="11802" max="11806" width="13" style="49" customWidth="1"/>
    <col min="11807" max="11807" width="14.7109375" style="49" customWidth="1"/>
    <col min="11808" max="11808" width="13.28515625" style="49" customWidth="1"/>
    <col min="11809" max="12032" width="13" style="49"/>
    <col min="12033" max="12033" width="4.140625" style="49" customWidth="1"/>
    <col min="12034" max="12034" width="16.42578125" style="49" customWidth="1"/>
    <col min="12035" max="12035" width="12.42578125" style="49" customWidth="1"/>
    <col min="12036" max="12036" width="13.7109375" style="49" customWidth="1"/>
    <col min="12037" max="12037" width="13.28515625" style="49" customWidth="1"/>
    <col min="12038" max="12038" width="12.42578125" style="49" customWidth="1"/>
    <col min="12039" max="12039" width="13.28515625" style="49" customWidth="1"/>
    <col min="12040" max="12040" width="12.42578125" style="49" customWidth="1"/>
    <col min="12041" max="12041" width="12.7109375" style="49" customWidth="1"/>
    <col min="12042" max="12042" width="12.42578125" style="49" customWidth="1"/>
    <col min="12043" max="12055" width="13.28515625" style="49" customWidth="1"/>
    <col min="12056" max="12056" width="12.42578125" style="49" customWidth="1"/>
    <col min="12057" max="12057" width="13.7109375" style="49" customWidth="1"/>
    <col min="12058" max="12062" width="13" style="49" customWidth="1"/>
    <col min="12063" max="12063" width="14.7109375" style="49" customWidth="1"/>
    <col min="12064" max="12064" width="13.28515625" style="49" customWidth="1"/>
    <col min="12065" max="12288" width="13" style="49"/>
    <col min="12289" max="12289" width="4.140625" style="49" customWidth="1"/>
    <col min="12290" max="12290" width="16.42578125" style="49" customWidth="1"/>
    <col min="12291" max="12291" width="12.42578125" style="49" customWidth="1"/>
    <col min="12292" max="12292" width="13.7109375" style="49" customWidth="1"/>
    <col min="12293" max="12293" width="13.28515625" style="49" customWidth="1"/>
    <col min="12294" max="12294" width="12.42578125" style="49" customWidth="1"/>
    <col min="12295" max="12295" width="13.28515625" style="49" customWidth="1"/>
    <col min="12296" max="12296" width="12.42578125" style="49" customWidth="1"/>
    <col min="12297" max="12297" width="12.7109375" style="49" customWidth="1"/>
    <col min="12298" max="12298" width="12.42578125" style="49" customWidth="1"/>
    <col min="12299" max="12311" width="13.28515625" style="49" customWidth="1"/>
    <col min="12312" max="12312" width="12.42578125" style="49" customWidth="1"/>
    <col min="12313" max="12313" width="13.7109375" style="49" customWidth="1"/>
    <col min="12314" max="12318" width="13" style="49" customWidth="1"/>
    <col min="12319" max="12319" width="14.7109375" style="49" customWidth="1"/>
    <col min="12320" max="12320" width="13.28515625" style="49" customWidth="1"/>
    <col min="12321" max="12544" width="13" style="49"/>
    <col min="12545" max="12545" width="4.140625" style="49" customWidth="1"/>
    <col min="12546" max="12546" width="16.42578125" style="49" customWidth="1"/>
    <col min="12547" max="12547" width="12.42578125" style="49" customWidth="1"/>
    <col min="12548" max="12548" width="13.7109375" style="49" customWidth="1"/>
    <col min="12549" max="12549" width="13.28515625" style="49" customWidth="1"/>
    <col min="12550" max="12550" width="12.42578125" style="49" customWidth="1"/>
    <col min="12551" max="12551" width="13.28515625" style="49" customWidth="1"/>
    <col min="12552" max="12552" width="12.42578125" style="49" customWidth="1"/>
    <col min="12553" max="12553" width="12.7109375" style="49" customWidth="1"/>
    <col min="12554" max="12554" width="12.42578125" style="49" customWidth="1"/>
    <col min="12555" max="12567" width="13.28515625" style="49" customWidth="1"/>
    <col min="12568" max="12568" width="12.42578125" style="49" customWidth="1"/>
    <col min="12569" max="12569" width="13.7109375" style="49" customWidth="1"/>
    <col min="12570" max="12574" width="13" style="49" customWidth="1"/>
    <col min="12575" max="12575" width="14.7109375" style="49" customWidth="1"/>
    <col min="12576" max="12576" width="13.28515625" style="49" customWidth="1"/>
    <col min="12577" max="12800" width="13" style="49"/>
    <col min="12801" max="12801" width="4.140625" style="49" customWidth="1"/>
    <col min="12802" max="12802" width="16.42578125" style="49" customWidth="1"/>
    <col min="12803" max="12803" width="12.42578125" style="49" customWidth="1"/>
    <col min="12804" max="12804" width="13.7109375" style="49" customWidth="1"/>
    <col min="12805" max="12805" width="13.28515625" style="49" customWidth="1"/>
    <col min="12806" max="12806" width="12.42578125" style="49" customWidth="1"/>
    <col min="12807" max="12807" width="13.28515625" style="49" customWidth="1"/>
    <col min="12808" max="12808" width="12.42578125" style="49" customWidth="1"/>
    <col min="12809" max="12809" width="12.7109375" style="49" customWidth="1"/>
    <col min="12810" max="12810" width="12.42578125" style="49" customWidth="1"/>
    <col min="12811" max="12823" width="13.28515625" style="49" customWidth="1"/>
    <col min="12824" max="12824" width="12.42578125" style="49" customWidth="1"/>
    <col min="12825" max="12825" width="13.7109375" style="49" customWidth="1"/>
    <col min="12826" max="12830" width="13" style="49" customWidth="1"/>
    <col min="12831" max="12831" width="14.7109375" style="49" customWidth="1"/>
    <col min="12832" max="12832" width="13.28515625" style="49" customWidth="1"/>
    <col min="12833" max="13056" width="13" style="49"/>
    <col min="13057" max="13057" width="4.140625" style="49" customWidth="1"/>
    <col min="13058" max="13058" width="16.42578125" style="49" customWidth="1"/>
    <col min="13059" max="13059" width="12.42578125" style="49" customWidth="1"/>
    <col min="13060" max="13060" width="13.7109375" style="49" customWidth="1"/>
    <col min="13061" max="13061" width="13.28515625" style="49" customWidth="1"/>
    <col min="13062" max="13062" width="12.42578125" style="49" customWidth="1"/>
    <col min="13063" max="13063" width="13.28515625" style="49" customWidth="1"/>
    <col min="13064" max="13064" width="12.42578125" style="49" customWidth="1"/>
    <col min="13065" max="13065" width="12.7109375" style="49" customWidth="1"/>
    <col min="13066" max="13066" width="12.42578125" style="49" customWidth="1"/>
    <col min="13067" max="13079" width="13.28515625" style="49" customWidth="1"/>
    <col min="13080" max="13080" width="12.42578125" style="49" customWidth="1"/>
    <col min="13081" max="13081" width="13.7109375" style="49" customWidth="1"/>
    <col min="13082" max="13086" width="13" style="49" customWidth="1"/>
    <col min="13087" max="13087" width="14.7109375" style="49" customWidth="1"/>
    <col min="13088" max="13088" width="13.28515625" style="49" customWidth="1"/>
    <col min="13089" max="13312" width="13" style="49"/>
    <col min="13313" max="13313" width="4.140625" style="49" customWidth="1"/>
    <col min="13314" max="13314" width="16.42578125" style="49" customWidth="1"/>
    <col min="13315" max="13315" width="12.42578125" style="49" customWidth="1"/>
    <col min="13316" max="13316" width="13.7109375" style="49" customWidth="1"/>
    <col min="13317" max="13317" width="13.28515625" style="49" customWidth="1"/>
    <col min="13318" max="13318" width="12.42578125" style="49" customWidth="1"/>
    <col min="13319" max="13319" width="13.28515625" style="49" customWidth="1"/>
    <col min="13320" max="13320" width="12.42578125" style="49" customWidth="1"/>
    <col min="13321" max="13321" width="12.7109375" style="49" customWidth="1"/>
    <col min="13322" max="13322" width="12.42578125" style="49" customWidth="1"/>
    <col min="13323" max="13335" width="13.28515625" style="49" customWidth="1"/>
    <col min="13336" max="13336" width="12.42578125" style="49" customWidth="1"/>
    <col min="13337" max="13337" width="13.7109375" style="49" customWidth="1"/>
    <col min="13338" max="13342" width="13" style="49" customWidth="1"/>
    <col min="13343" max="13343" width="14.7109375" style="49" customWidth="1"/>
    <col min="13344" max="13344" width="13.28515625" style="49" customWidth="1"/>
    <col min="13345" max="13568" width="13" style="49"/>
    <col min="13569" max="13569" width="4.140625" style="49" customWidth="1"/>
    <col min="13570" max="13570" width="16.42578125" style="49" customWidth="1"/>
    <col min="13571" max="13571" width="12.42578125" style="49" customWidth="1"/>
    <col min="13572" max="13572" width="13.7109375" style="49" customWidth="1"/>
    <col min="13573" max="13573" width="13.28515625" style="49" customWidth="1"/>
    <col min="13574" max="13574" width="12.42578125" style="49" customWidth="1"/>
    <col min="13575" max="13575" width="13.28515625" style="49" customWidth="1"/>
    <col min="13576" max="13576" width="12.42578125" style="49" customWidth="1"/>
    <col min="13577" max="13577" width="12.7109375" style="49" customWidth="1"/>
    <col min="13578" max="13578" width="12.42578125" style="49" customWidth="1"/>
    <col min="13579" max="13591" width="13.28515625" style="49" customWidth="1"/>
    <col min="13592" max="13592" width="12.42578125" style="49" customWidth="1"/>
    <col min="13593" max="13593" width="13.7109375" style="49" customWidth="1"/>
    <col min="13594" max="13598" width="13" style="49" customWidth="1"/>
    <col min="13599" max="13599" width="14.7109375" style="49" customWidth="1"/>
    <col min="13600" max="13600" width="13.28515625" style="49" customWidth="1"/>
    <col min="13601" max="13824" width="13" style="49"/>
    <col min="13825" max="13825" width="4.140625" style="49" customWidth="1"/>
    <col min="13826" max="13826" width="16.42578125" style="49" customWidth="1"/>
    <col min="13827" max="13827" width="12.42578125" style="49" customWidth="1"/>
    <col min="13828" max="13828" width="13.7109375" style="49" customWidth="1"/>
    <col min="13829" max="13829" width="13.28515625" style="49" customWidth="1"/>
    <col min="13830" max="13830" width="12.42578125" style="49" customWidth="1"/>
    <col min="13831" max="13831" width="13.28515625" style="49" customWidth="1"/>
    <col min="13832" max="13832" width="12.42578125" style="49" customWidth="1"/>
    <col min="13833" max="13833" width="12.7109375" style="49" customWidth="1"/>
    <col min="13834" max="13834" width="12.42578125" style="49" customWidth="1"/>
    <col min="13835" max="13847" width="13.28515625" style="49" customWidth="1"/>
    <col min="13848" max="13848" width="12.42578125" style="49" customWidth="1"/>
    <col min="13849" max="13849" width="13.7109375" style="49" customWidth="1"/>
    <col min="13850" max="13854" width="13" style="49" customWidth="1"/>
    <col min="13855" max="13855" width="14.7109375" style="49" customWidth="1"/>
    <col min="13856" max="13856" width="13.28515625" style="49" customWidth="1"/>
    <col min="13857" max="14080" width="13" style="49"/>
    <col min="14081" max="14081" width="4.140625" style="49" customWidth="1"/>
    <col min="14082" max="14082" width="16.42578125" style="49" customWidth="1"/>
    <col min="14083" max="14083" width="12.42578125" style="49" customWidth="1"/>
    <col min="14084" max="14084" width="13.7109375" style="49" customWidth="1"/>
    <col min="14085" max="14085" width="13.28515625" style="49" customWidth="1"/>
    <col min="14086" max="14086" width="12.42578125" style="49" customWidth="1"/>
    <col min="14087" max="14087" width="13.28515625" style="49" customWidth="1"/>
    <col min="14088" max="14088" width="12.42578125" style="49" customWidth="1"/>
    <col min="14089" max="14089" width="12.7109375" style="49" customWidth="1"/>
    <col min="14090" max="14090" width="12.42578125" style="49" customWidth="1"/>
    <col min="14091" max="14103" width="13.28515625" style="49" customWidth="1"/>
    <col min="14104" max="14104" width="12.42578125" style="49" customWidth="1"/>
    <col min="14105" max="14105" width="13.7109375" style="49" customWidth="1"/>
    <col min="14106" max="14110" width="13" style="49" customWidth="1"/>
    <col min="14111" max="14111" width="14.7109375" style="49" customWidth="1"/>
    <col min="14112" max="14112" width="13.28515625" style="49" customWidth="1"/>
    <col min="14113" max="14336" width="13" style="49"/>
    <col min="14337" max="14337" width="4.140625" style="49" customWidth="1"/>
    <col min="14338" max="14338" width="16.42578125" style="49" customWidth="1"/>
    <col min="14339" max="14339" width="12.42578125" style="49" customWidth="1"/>
    <col min="14340" max="14340" width="13.7109375" style="49" customWidth="1"/>
    <col min="14341" max="14341" width="13.28515625" style="49" customWidth="1"/>
    <col min="14342" max="14342" width="12.42578125" style="49" customWidth="1"/>
    <col min="14343" max="14343" width="13.28515625" style="49" customWidth="1"/>
    <col min="14344" max="14344" width="12.42578125" style="49" customWidth="1"/>
    <col min="14345" max="14345" width="12.7109375" style="49" customWidth="1"/>
    <col min="14346" max="14346" width="12.42578125" style="49" customWidth="1"/>
    <col min="14347" max="14359" width="13.28515625" style="49" customWidth="1"/>
    <col min="14360" max="14360" width="12.42578125" style="49" customWidth="1"/>
    <col min="14361" max="14361" width="13.7109375" style="49" customWidth="1"/>
    <col min="14362" max="14366" width="13" style="49" customWidth="1"/>
    <col min="14367" max="14367" width="14.7109375" style="49" customWidth="1"/>
    <col min="14368" max="14368" width="13.28515625" style="49" customWidth="1"/>
    <col min="14369" max="14592" width="13" style="49"/>
    <col min="14593" max="14593" width="4.140625" style="49" customWidth="1"/>
    <col min="14594" max="14594" width="16.42578125" style="49" customWidth="1"/>
    <col min="14595" max="14595" width="12.42578125" style="49" customWidth="1"/>
    <col min="14596" max="14596" width="13.7109375" style="49" customWidth="1"/>
    <col min="14597" max="14597" width="13.28515625" style="49" customWidth="1"/>
    <col min="14598" max="14598" width="12.42578125" style="49" customWidth="1"/>
    <col min="14599" max="14599" width="13.28515625" style="49" customWidth="1"/>
    <col min="14600" max="14600" width="12.42578125" style="49" customWidth="1"/>
    <col min="14601" max="14601" width="12.7109375" style="49" customWidth="1"/>
    <col min="14602" max="14602" width="12.42578125" style="49" customWidth="1"/>
    <col min="14603" max="14615" width="13.28515625" style="49" customWidth="1"/>
    <col min="14616" max="14616" width="12.42578125" style="49" customWidth="1"/>
    <col min="14617" max="14617" width="13.7109375" style="49" customWidth="1"/>
    <col min="14618" max="14622" width="13" style="49" customWidth="1"/>
    <col min="14623" max="14623" width="14.7109375" style="49" customWidth="1"/>
    <col min="14624" max="14624" width="13.28515625" style="49" customWidth="1"/>
    <col min="14625" max="14848" width="13" style="49"/>
    <col min="14849" max="14849" width="4.140625" style="49" customWidth="1"/>
    <col min="14850" max="14850" width="16.42578125" style="49" customWidth="1"/>
    <col min="14851" max="14851" width="12.42578125" style="49" customWidth="1"/>
    <col min="14852" max="14852" width="13.7109375" style="49" customWidth="1"/>
    <col min="14853" max="14853" width="13.28515625" style="49" customWidth="1"/>
    <col min="14854" max="14854" width="12.42578125" style="49" customWidth="1"/>
    <col min="14855" max="14855" width="13.28515625" style="49" customWidth="1"/>
    <col min="14856" max="14856" width="12.42578125" style="49" customWidth="1"/>
    <col min="14857" max="14857" width="12.7109375" style="49" customWidth="1"/>
    <col min="14858" max="14858" width="12.42578125" style="49" customWidth="1"/>
    <col min="14859" max="14871" width="13.28515625" style="49" customWidth="1"/>
    <col min="14872" max="14872" width="12.42578125" style="49" customWidth="1"/>
    <col min="14873" max="14873" width="13.7109375" style="49" customWidth="1"/>
    <col min="14874" max="14878" width="13" style="49" customWidth="1"/>
    <col min="14879" max="14879" width="14.7109375" style="49" customWidth="1"/>
    <col min="14880" max="14880" width="13.28515625" style="49" customWidth="1"/>
    <col min="14881" max="15104" width="13" style="49"/>
    <col min="15105" max="15105" width="4.140625" style="49" customWidth="1"/>
    <col min="15106" max="15106" width="16.42578125" style="49" customWidth="1"/>
    <col min="15107" max="15107" width="12.42578125" style="49" customWidth="1"/>
    <col min="15108" max="15108" width="13.7109375" style="49" customWidth="1"/>
    <col min="15109" max="15109" width="13.28515625" style="49" customWidth="1"/>
    <col min="15110" max="15110" width="12.42578125" style="49" customWidth="1"/>
    <col min="15111" max="15111" width="13.28515625" style="49" customWidth="1"/>
    <col min="15112" max="15112" width="12.42578125" style="49" customWidth="1"/>
    <col min="15113" max="15113" width="12.7109375" style="49" customWidth="1"/>
    <col min="15114" max="15114" width="12.42578125" style="49" customWidth="1"/>
    <col min="15115" max="15127" width="13.28515625" style="49" customWidth="1"/>
    <col min="15128" max="15128" width="12.42578125" style="49" customWidth="1"/>
    <col min="15129" max="15129" width="13.7109375" style="49" customWidth="1"/>
    <col min="15130" max="15134" width="13" style="49" customWidth="1"/>
    <col min="15135" max="15135" width="14.7109375" style="49" customWidth="1"/>
    <col min="15136" max="15136" width="13.28515625" style="49" customWidth="1"/>
    <col min="15137" max="15360" width="13" style="49"/>
    <col min="15361" max="15361" width="4.140625" style="49" customWidth="1"/>
    <col min="15362" max="15362" width="16.42578125" style="49" customWidth="1"/>
    <col min="15363" max="15363" width="12.42578125" style="49" customWidth="1"/>
    <col min="15364" max="15364" width="13.7109375" style="49" customWidth="1"/>
    <col min="15365" max="15365" width="13.28515625" style="49" customWidth="1"/>
    <col min="15366" max="15366" width="12.42578125" style="49" customWidth="1"/>
    <col min="15367" max="15367" width="13.28515625" style="49" customWidth="1"/>
    <col min="15368" max="15368" width="12.42578125" style="49" customWidth="1"/>
    <col min="15369" max="15369" width="12.7109375" style="49" customWidth="1"/>
    <col min="15370" max="15370" width="12.42578125" style="49" customWidth="1"/>
    <col min="15371" max="15383" width="13.28515625" style="49" customWidth="1"/>
    <col min="15384" max="15384" width="12.42578125" style="49" customWidth="1"/>
    <col min="15385" max="15385" width="13.7109375" style="49" customWidth="1"/>
    <col min="15386" max="15390" width="13" style="49" customWidth="1"/>
    <col min="15391" max="15391" width="14.7109375" style="49" customWidth="1"/>
    <col min="15392" max="15392" width="13.28515625" style="49" customWidth="1"/>
    <col min="15393" max="15616" width="13" style="49"/>
    <col min="15617" max="15617" width="4.140625" style="49" customWidth="1"/>
    <col min="15618" max="15618" width="16.42578125" style="49" customWidth="1"/>
    <col min="15619" max="15619" width="12.42578125" style="49" customWidth="1"/>
    <col min="15620" max="15620" width="13.7109375" style="49" customWidth="1"/>
    <col min="15621" max="15621" width="13.28515625" style="49" customWidth="1"/>
    <col min="15622" max="15622" width="12.42578125" style="49" customWidth="1"/>
    <col min="15623" max="15623" width="13.28515625" style="49" customWidth="1"/>
    <col min="15624" max="15624" width="12.42578125" style="49" customWidth="1"/>
    <col min="15625" max="15625" width="12.7109375" style="49" customWidth="1"/>
    <col min="15626" max="15626" width="12.42578125" style="49" customWidth="1"/>
    <col min="15627" max="15639" width="13.28515625" style="49" customWidth="1"/>
    <col min="15640" max="15640" width="12.42578125" style="49" customWidth="1"/>
    <col min="15641" max="15641" width="13.7109375" style="49" customWidth="1"/>
    <col min="15642" max="15646" width="13" style="49" customWidth="1"/>
    <col min="15647" max="15647" width="14.7109375" style="49" customWidth="1"/>
    <col min="15648" max="15648" width="13.28515625" style="49" customWidth="1"/>
    <col min="15649" max="15872" width="13" style="49"/>
    <col min="15873" max="15873" width="4.140625" style="49" customWidth="1"/>
    <col min="15874" max="15874" width="16.42578125" style="49" customWidth="1"/>
    <col min="15875" max="15875" width="12.42578125" style="49" customWidth="1"/>
    <col min="15876" max="15876" width="13.7109375" style="49" customWidth="1"/>
    <col min="15877" max="15877" width="13.28515625" style="49" customWidth="1"/>
    <col min="15878" max="15878" width="12.42578125" style="49" customWidth="1"/>
    <col min="15879" max="15879" width="13.28515625" style="49" customWidth="1"/>
    <col min="15880" max="15880" width="12.42578125" style="49" customWidth="1"/>
    <col min="15881" max="15881" width="12.7109375" style="49" customWidth="1"/>
    <col min="15882" max="15882" width="12.42578125" style="49" customWidth="1"/>
    <col min="15883" max="15895" width="13.28515625" style="49" customWidth="1"/>
    <col min="15896" max="15896" width="12.42578125" style="49" customWidth="1"/>
    <col min="15897" max="15897" width="13.7109375" style="49" customWidth="1"/>
    <col min="15898" max="15902" width="13" style="49" customWidth="1"/>
    <col min="15903" max="15903" width="14.7109375" style="49" customWidth="1"/>
    <col min="15904" max="15904" width="13.28515625" style="49" customWidth="1"/>
    <col min="15905" max="16128" width="13" style="49"/>
    <col min="16129" max="16129" width="4.140625" style="49" customWidth="1"/>
    <col min="16130" max="16130" width="16.42578125" style="49" customWidth="1"/>
    <col min="16131" max="16131" width="12.42578125" style="49" customWidth="1"/>
    <col min="16132" max="16132" width="13.7109375" style="49" customWidth="1"/>
    <col min="16133" max="16133" width="13.28515625" style="49" customWidth="1"/>
    <col min="16134" max="16134" width="12.42578125" style="49" customWidth="1"/>
    <col min="16135" max="16135" width="13.28515625" style="49" customWidth="1"/>
    <col min="16136" max="16136" width="12.42578125" style="49" customWidth="1"/>
    <col min="16137" max="16137" width="12.7109375" style="49" customWidth="1"/>
    <col min="16138" max="16138" width="12.42578125" style="49" customWidth="1"/>
    <col min="16139" max="16151" width="13.28515625" style="49" customWidth="1"/>
    <col min="16152" max="16152" width="12.42578125" style="49" customWidth="1"/>
    <col min="16153" max="16153" width="13.7109375" style="49" customWidth="1"/>
    <col min="16154" max="16158" width="13" style="49" customWidth="1"/>
    <col min="16159" max="16159" width="14.7109375" style="49" customWidth="1"/>
    <col min="16160" max="16160" width="13.28515625" style="49" customWidth="1"/>
    <col min="16161" max="16384" width="13" style="49"/>
  </cols>
  <sheetData>
    <row r="2" spans="2:32" ht="33.75" customHeight="1">
      <c r="B2" s="820" t="str">
        <f>Słownik!B183</f>
        <v>Projekcja przyszłych przepływów pieniężnych - ubezpieczenia na życie</v>
      </c>
      <c r="C2" s="820"/>
      <c r="D2" s="820"/>
      <c r="E2" s="820"/>
      <c r="F2" s="820"/>
      <c r="G2" s="820"/>
      <c r="H2" s="820"/>
      <c r="I2" s="820"/>
      <c r="J2" s="820"/>
      <c r="K2" s="820"/>
      <c r="L2" s="820"/>
      <c r="M2" s="820"/>
      <c r="N2" s="820"/>
      <c r="O2" s="820"/>
      <c r="P2" s="820"/>
      <c r="Q2" s="820"/>
      <c r="R2" s="820"/>
      <c r="S2" s="820"/>
      <c r="T2" s="820"/>
      <c r="U2" s="820"/>
      <c r="V2" s="820"/>
      <c r="W2" s="820"/>
      <c r="X2" s="820"/>
      <c r="Y2" s="820"/>
      <c r="Z2" s="820"/>
      <c r="AA2" s="820"/>
      <c r="AB2" s="820"/>
      <c r="AC2" s="820"/>
      <c r="AD2" s="820"/>
      <c r="AE2" s="821"/>
    </row>
    <row r="3" spans="2:32" ht="12.75" customHeight="1">
      <c r="B3" s="872" t="str">
        <f>Słownik!B10</f>
        <v>Nazwa zakładu ubezpieczeń/reasekuracji:</v>
      </c>
      <c r="C3" s="872"/>
      <c r="D3" s="872"/>
      <c r="E3" s="306"/>
      <c r="F3" s="307"/>
      <c r="G3" s="307"/>
      <c r="H3" s="307"/>
      <c r="I3" s="307"/>
      <c r="J3" s="307"/>
      <c r="K3" s="307"/>
      <c r="L3" s="307"/>
      <c r="M3" s="308"/>
      <c r="N3" s="308"/>
      <c r="O3" s="308"/>
      <c r="P3" s="308"/>
      <c r="Q3" s="308"/>
      <c r="R3" s="308"/>
      <c r="S3" s="308"/>
      <c r="T3" s="308"/>
      <c r="U3" s="308"/>
      <c r="V3" s="308"/>
      <c r="W3" s="308"/>
      <c r="X3" s="308"/>
      <c r="Y3" s="308"/>
      <c r="Z3" s="308"/>
      <c r="AA3" s="308"/>
      <c r="AB3" s="308"/>
      <c r="AC3" s="308"/>
      <c r="AD3" s="308"/>
      <c r="AE3" s="194"/>
    </row>
    <row r="4" spans="2:32" ht="12.75" customHeight="1">
      <c r="B4" s="873" t="str">
        <f>IF(Nazwa_ZU=0," ",Nazwa_ZU)</f>
        <v xml:space="preserve"> </v>
      </c>
      <c r="C4" s="873"/>
      <c r="D4" s="874"/>
      <c r="E4" s="248" t="str">
        <f>Słownik!$B$306</f>
        <v>Indeks</v>
      </c>
      <c r="F4" s="307"/>
      <c r="G4" s="307"/>
      <c r="H4" s="307"/>
      <c r="I4" s="307"/>
      <c r="J4" s="307"/>
      <c r="K4" s="307"/>
      <c r="L4" s="307"/>
      <c r="M4" s="308"/>
      <c r="N4" s="308"/>
      <c r="O4" s="308"/>
      <c r="P4" s="308"/>
      <c r="Q4" s="308"/>
      <c r="R4" s="308"/>
      <c r="S4" s="308"/>
      <c r="T4" s="308"/>
      <c r="U4" s="308"/>
      <c r="V4" s="308"/>
      <c r="W4" s="308"/>
      <c r="X4" s="308"/>
      <c r="Y4" s="308"/>
      <c r="Z4" s="308"/>
      <c r="AA4" s="308"/>
      <c r="AB4" s="308"/>
      <c r="AC4" s="308"/>
      <c r="AD4" s="308"/>
      <c r="AE4" s="309"/>
    </row>
    <row r="5" spans="2:32" ht="16.5" customHeight="1">
      <c r="B5" s="305" t="s">
        <v>683</v>
      </c>
      <c r="C5" s="310"/>
      <c r="D5" s="310"/>
      <c r="E5" s="310"/>
      <c r="F5" s="310"/>
      <c r="G5" s="308"/>
      <c r="H5" s="310" t="s">
        <v>684</v>
      </c>
      <c r="I5" s="310"/>
      <c r="J5" s="310"/>
      <c r="K5" s="308"/>
      <c r="L5" s="308"/>
      <c r="M5" s="308"/>
      <c r="N5" s="308"/>
      <c r="O5" s="308"/>
      <c r="P5" s="308"/>
      <c r="Q5" s="308"/>
      <c r="R5" s="308"/>
      <c r="S5" s="308"/>
      <c r="T5" s="308"/>
      <c r="U5" s="308"/>
      <c r="V5" s="308"/>
      <c r="W5" s="308"/>
      <c r="X5" s="310" t="s">
        <v>684</v>
      </c>
      <c r="Y5" s="310"/>
      <c r="Z5" s="310"/>
      <c r="AA5" s="310"/>
      <c r="AB5" s="310"/>
      <c r="AC5" s="310"/>
      <c r="AD5" s="310"/>
      <c r="AE5" s="310"/>
    </row>
    <row r="6" spans="2:32" ht="33.75" customHeight="1">
      <c r="B6" s="860" t="str">
        <f>Słownik!B172</f>
        <v>Lata (projekcja niezdyskontowanych oczekiwanych CF)</v>
      </c>
      <c r="C6" s="744" t="str">
        <f>Słownik!B184</f>
        <v>Ubezpieczenia na życie z udziałem w zyskach</v>
      </c>
      <c r="D6" s="745"/>
      <c r="E6" s="745"/>
      <c r="F6" s="746"/>
      <c r="G6" s="744" t="str">
        <f>Słownik!B185</f>
        <v>Ubezpieczenia związane z wartością indeksu i ubezpieczenia związane z UFK</v>
      </c>
      <c r="H6" s="745"/>
      <c r="I6" s="745"/>
      <c r="J6" s="746"/>
      <c r="K6" s="744" t="str">
        <f>Słownik!B186</f>
        <v>Pozostałe ubezpieczenia na życie</v>
      </c>
      <c r="L6" s="745"/>
      <c r="M6" s="745"/>
      <c r="N6" s="746"/>
      <c r="O6" s="744" t="str">
        <f>Słownik!B187</f>
        <v>Ubezpieczenia rentowe związane z umowami ubezpieczeń innych niż na życie</v>
      </c>
      <c r="P6" s="745"/>
      <c r="Q6" s="745"/>
      <c r="R6" s="746"/>
      <c r="S6" s="744" t="str">
        <f>Słownik!B188</f>
        <v>Reasekuracja czynna</v>
      </c>
      <c r="T6" s="745"/>
      <c r="U6" s="745"/>
      <c r="V6" s="746"/>
      <c r="W6" s="744" t="str">
        <f>Słownik!B189</f>
        <v>Ubezpieczenia zdrowotne</v>
      </c>
      <c r="X6" s="745"/>
      <c r="Y6" s="745"/>
      <c r="Z6" s="746"/>
      <c r="AA6" s="744" t="str">
        <f>Słownik!B190</f>
        <v>Reasekuracja czynna w ubezpieczeniach zdrowotnych</v>
      </c>
      <c r="AB6" s="745"/>
      <c r="AC6" s="745"/>
      <c r="AD6" s="746"/>
      <c r="AE6" s="860" t="str">
        <f>Słownik!B181</f>
        <v>Kwoty należne z umów reasekuracji (po korekcie)</v>
      </c>
      <c r="AF6" s="50"/>
    </row>
    <row r="7" spans="2:32" ht="16.5" customHeight="1">
      <c r="B7" s="857"/>
      <c r="C7" s="744" t="str">
        <f>Słownik!B118</f>
        <v>Brutto</v>
      </c>
      <c r="D7" s="745"/>
      <c r="E7" s="745"/>
      <c r="F7" s="746"/>
      <c r="G7" s="744" t="str">
        <f>Słownik!B118</f>
        <v>Brutto</v>
      </c>
      <c r="H7" s="745"/>
      <c r="I7" s="745"/>
      <c r="J7" s="746"/>
      <c r="K7" s="744" t="str">
        <f>Słownik!B118</f>
        <v>Brutto</v>
      </c>
      <c r="L7" s="745"/>
      <c r="M7" s="745"/>
      <c r="N7" s="746"/>
      <c r="O7" s="744" t="str">
        <f>Słownik!B118</f>
        <v>Brutto</v>
      </c>
      <c r="P7" s="745"/>
      <c r="Q7" s="745"/>
      <c r="R7" s="746"/>
      <c r="S7" s="744" t="str">
        <f>Słownik!B118</f>
        <v>Brutto</v>
      </c>
      <c r="T7" s="745"/>
      <c r="U7" s="745"/>
      <c r="V7" s="746"/>
      <c r="W7" s="744" t="str">
        <f>Słownik!B118</f>
        <v>Brutto</v>
      </c>
      <c r="X7" s="745"/>
      <c r="Y7" s="745"/>
      <c r="Z7" s="746"/>
      <c r="AA7" s="744" t="str">
        <f>Słownik!B118</f>
        <v>Brutto</v>
      </c>
      <c r="AB7" s="745"/>
      <c r="AC7" s="745"/>
      <c r="AD7" s="746"/>
      <c r="AE7" s="857"/>
      <c r="AF7" s="52"/>
    </row>
    <row r="8" spans="2:32" s="53" customFormat="1" ht="18.75" customHeight="1">
      <c r="B8" s="857"/>
      <c r="C8" s="746" t="str">
        <f>Słownik!B175</f>
        <v xml:space="preserve">CF - wypływy </v>
      </c>
      <c r="D8" s="766"/>
      <c r="E8" s="746" t="str">
        <f>Słownik!B176</f>
        <v>CF - wpływy</v>
      </c>
      <c r="F8" s="766"/>
      <c r="G8" s="746" t="str">
        <f>Słownik!B175</f>
        <v xml:space="preserve">CF - wypływy </v>
      </c>
      <c r="H8" s="766"/>
      <c r="I8" s="746" t="str">
        <f>Słownik!B176</f>
        <v>CF - wpływy</v>
      </c>
      <c r="J8" s="766"/>
      <c r="K8" s="746" t="str">
        <f>Słownik!B175</f>
        <v xml:space="preserve">CF - wypływy </v>
      </c>
      <c r="L8" s="766"/>
      <c r="M8" s="746" t="str">
        <f>Słownik!B176</f>
        <v>CF - wpływy</v>
      </c>
      <c r="N8" s="766"/>
      <c r="O8" s="746" t="str">
        <f>Słownik!B175</f>
        <v xml:space="preserve">CF - wypływy </v>
      </c>
      <c r="P8" s="766"/>
      <c r="Q8" s="746" t="str">
        <f>Słownik!B176</f>
        <v>CF - wpływy</v>
      </c>
      <c r="R8" s="766"/>
      <c r="S8" s="746" t="str">
        <f>Słownik!B175</f>
        <v xml:space="preserve">CF - wypływy </v>
      </c>
      <c r="T8" s="766"/>
      <c r="U8" s="746" t="str">
        <f>Słownik!B176</f>
        <v>CF - wpływy</v>
      </c>
      <c r="V8" s="766"/>
      <c r="W8" s="746" t="str">
        <f>Słownik!B175</f>
        <v xml:space="preserve">CF - wypływy </v>
      </c>
      <c r="X8" s="766"/>
      <c r="Y8" s="746" t="str">
        <f>Słownik!B176</f>
        <v>CF - wpływy</v>
      </c>
      <c r="Z8" s="766"/>
      <c r="AA8" s="746" t="str">
        <f>Słownik!B175</f>
        <v xml:space="preserve">CF - wypływy </v>
      </c>
      <c r="AB8" s="766"/>
      <c r="AC8" s="746" t="str">
        <f>Słownik!B176</f>
        <v>CF - wpływy</v>
      </c>
      <c r="AD8" s="766"/>
      <c r="AE8" s="857"/>
      <c r="AF8" s="54"/>
    </row>
    <row r="9" spans="2:32" ht="38.25">
      <c r="B9" s="858"/>
      <c r="C9" s="205" t="str">
        <f>Słownik!B177</f>
        <v xml:space="preserve">Przyszłe świadczenia </v>
      </c>
      <c r="D9" s="205" t="str">
        <f>Słownik!B178</f>
        <v>Przyszłe koszty i pozostałe wypływy</v>
      </c>
      <c r="E9" s="205" t="str">
        <f>Słownik!B179</f>
        <v>Przyszłe składki</v>
      </c>
      <c r="F9" s="205" t="str">
        <f>Słownik!B180</f>
        <v>Pozostałe wpływy</v>
      </c>
      <c r="G9" s="205" t="str">
        <f>Słownik!$B$177</f>
        <v xml:space="preserve">Przyszłe świadczenia </v>
      </c>
      <c r="H9" s="205" t="str">
        <f>Słownik!$B$178</f>
        <v>Przyszłe koszty i pozostałe wypływy</v>
      </c>
      <c r="I9" s="205" t="str">
        <f>Słownik!$B$179</f>
        <v>Przyszłe składki</v>
      </c>
      <c r="J9" s="205" t="str">
        <f>Słownik!$B$180</f>
        <v>Pozostałe wpływy</v>
      </c>
      <c r="K9" s="205" t="str">
        <f>Słownik!$B$177</f>
        <v xml:space="preserve">Przyszłe świadczenia </v>
      </c>
      <c r="L9" s="205" t="str">
        <f>Słownik!$B$178</f>
        <v>Przyszłe koszty i pozostałe wypływy</v>
      </c>
      <c r="M9" s="205" t="str">
        <f>Słownik!$B$179</f>
        <v>Przyszłe składki</v>
      </c>
      <c r="N9" s="205" t="str">
        <f>Słownik!$B$180</f>
        <v>Pozostałe wpływy</v>
      </c>
      <c r="O9" s="205" t="str">
        <f>Słownik!$B$177</f>
        <v xml:space="preserve">Przyszłe świadczenia </v>
      </c>
      <c r="P9" s="205" t="str">
        <f>Słownik!$B$178</f>
        <v>Przyszłe koszty i pozostałe wypływy</v>
      </c>
      <c r="Q9" s="205" t="str">
        <f>Słownik!$B$179</f>
        <v>Przyszłe składki</v>
      </c>
      <c r="R9" s="205" t="str">
        <f>Słownik!$B$180</f>
        <v>Pozostałe wpływy</v>
      </c>
      <c r="S9" s="205" t="str">
        <f>Słownik!$B$177</f>
        <v xml:space="preserve">Przyszłe świadczenia </v>
      </c>
      <c r="T9" s="205" t="str">
        <f>Słownik!$B$178</f>
        <v>Przyszłe koszty i pozostałe wypływy</v>
      </c>
      <c r="U9" s="205" t="str">
        <f>Słownik!$B$179</f>
        <v>Przyszłe składki</v>
      </c>
      <c r="V9" s="205" t="str">
        <f>Słownik!$B$180</f>
        <v>Pozostałe wpływy</v>
      </c>
      <c r="W9" s="205" t="str">
        <f>Słownik!$B$177</f>
        <v xml:space="preserve">Przyszłe świadczenia </v>
      </c>
      <c r="X9" s="205" t="str">
        <f>Słownik!$B$178</f>
        <v>Przyszłe koszty i pozostałe wypływy</v>
      </c>
      <c r="Y9" s="205" t="str">
        <f>Słownik!$B$179</f>
        <v>Przyszłe składki</v>
      </c>
      <c r="Z9" s="205" t="str">
        <f>Słownik!$B$180</f>
        <v>Pozostałe wpływy</v>
      </c>
      <c r="AA9" s="205" t="str">
        <f>Słownik!$B$177</f>
        <v xml:space="preserve">Przyszłe świadczenia </v>
      </c>
      <c r="AB9" s="205" t="str">
        <f>Słownik!$B$178</f>
        <v>Przyszłe koszty i pozostałe wypływy</v>
      </c>
      <c r="AC9" s="205" t="str">
        <f>Słownik!$B$179</f>
        <v>Przyszłe składki</v>
      </c>
      <c r="AD9" s="205" t="str">
        <f>Słownik!$B$180</f>
        <v>Pozostałe wpływy</v>
      </c>
      <c r="AE9" s="858"/>
      <c r="AF9" s="50"/>
    </row>
    <row r="10" spans="2:32">
      <c r="B10" s="114" t="s">
        <v>7</v>
      </c>
      <c r="C10" s="465">
        <v>0</v>
      </c>
      <c r="D10" s="508">
        <v>0</v>
      </c>
      <c r="E10" s="465">
        <v>0</v>
      </c>
      <c r="F10" s="508">
        <v>0</v>
      </c>
      <c r="G10" s="465">
        <v>0</v>
      </c>
      <c r="H10" s="508">
        <v>0</v>
      </c>
      <c r="I10" s="465">
        <v>0</v>
      </c>
      <c r="J10" s="508">
        <v>0</v>
      </c>
      <c r="K10" s="465">
        <v>0</v>
      </c>
      <c r="L10" s="508">
        <v>0</v>
      </c>
      <c r="M10" s="465">
        <v>0</v>
      </c>
      <c r="N10" s="508">
        <v>0</v>
      </c>
      <c r="O10" s="465">
        <v>0</v>
      </c>
      <c r="P10" s="508">
        <v>0</v>
      </c>
      <c r="Q10" s="465">
        <v>0</v>
      </c>
      <c r="R10" s="508">
        <v>0</v>
      </c>
      <c r="S10" s="465">
        <v>0</v>
      </c>
      <c r="T10" s="508">
        <v>0</v>
      </c>
      <c r="U10" s="465">
        <v>0</v>
      </c>
      <c r="V10" s="508">
        <v>0</v>
      </c>
      <c r="W10" s="465">
        <v>0</v>
      </c>
      <c r="X10" s="508">
        <v>0</v>
      </c>
      <c r="Y10" s="465">
        <v>0</v>
      </c>
      <c r="Z10" s="508">
        <v>0</v>
      </c>
      <c r="AA10" s="465">
        <v>0</v>
      </c>
      <c r="AB10" s="508">
        <v>0</v>
      </c>
      <c r="AC10" s="465">
        <v>0</v>
      </c>
      <c r="AD10" s="508">
        <v>0</v>
      </c>
      <c r="AE10" s="486">
        <v>0</v>
      </c>
      <c r="AF10" s="50"/>
    </row>
    <row r="11" spans="2:32">
      <c r="B11" s="115" t="s">
        <v>8</v>
      </c>
      <c r="C11" s="465">
        <v>0</v>
      </c>
      <c r="D11" s="510">
        <v>0</v>
      </c>
      <c r="E11" s="465">
        <v>0</v>
      </c>
      <c r="F11" s="510">
        <v>0</v>
      </c>
      <c r="G11" s="465">
        <v>0</v>
      </c>
      <c r="H11" s="510">
        <v>0</v>
      </c>
      <c r="I11" s="465">
        <v>0</v>
      </c>
      <c r="J11" s="510">
        <v>0</v>
      </c>
      <c r="K11" s="465">
        <v>0</v>
      </c>
      <c r="L11" s="510">
        <v>0</v>
      </c>
      <c r="M11" s="465">
        <v>0</v>
      </c>
      <c r="N11" s="510">
        <v>0</v>
      </c>
      <c r="O11" s="465">
        <v>0</v>
      </c>
      <c r="P11" s="510">
        <v>0</v>
      </c>
      <c r="Q11" s="465">
        <v>0</v>
      </c>
      <c r="R11" s="510">
        <v>0</v>
      </c>
      <c r="S11" s="465">
        <v>0</v>
      </c>
      <c r="T11" s="510">
        <v>0</v>
      </c>
      <c r="U11" s="465">
        <v>0</v>
      </c>
      <c r="V11" s="510">
        <v>0</v>
      </c>
      <c r="W11" s="465">
        <v>0</v>
      </c>
      <c r="X11" s="510">
        <v>0</v>
      </c>
      <c r="Y11" s="465">
        <v>0</v>
      </c>
      <c r="Z11" s="510">
        <v>0</v>
      </c>
      <c r="AA11" s="465">
        <v>0</v>
      </c>
      <c r="AB11" s="510">
        <v>0</v>
      </c>
      <c r="AC11" s="465">
        <v>0</v>
      </c>
      <c r="AD11" s="510">
        <v>0</v>
      </c>
      <c r="AE11" s="490">
        <v>0</v>
      </c>
      <c r="AF11" s="50"/>
    </row>
    <row r="12" spans="2:32">
      <c r="B12" s="115" t="s">
        <v>10</v>
      </c>
      <c r="C12" s="465">
        <v>0</v>
      </c>
      <c r="D12" s="510">
        <v>0</v>
      </c>
      <c r="E12" s="465">
        <v>0</v>
      </c>
      <c r="F12" s="510">
        <v>0</v>
      </c>
      <c r="G12" s="465">
        <v>0</v>
      </c>
      <c r="H12" s="510">
        <v>0</v>
      </c>
      <c r="I12" s="465">
        <v>0</v>
      </c>
      <c r="J12" s="510">
        <v>0</v>
      </c>
      <c r="K12" s="465">
        <v>0</v>
      </c>
      <c r="L12" s="510">
        <v>0</v>
      </c>
      <c r="M12" s="465">
        <v>0</v>
      </c>
      <c r="N12" s="510">
        <v>0</v>
      </c>
      <c r="O12" s="465">
        <v>0</v>
      </c>
      <c r="P12" s="510">
        <v>0</v>
      </c>
      <c r="Q12" s="465">
        <v>0</v>
      </c>
      <c r="R12" s="510">
        <v>0</v>
      </c>
      <c r="S12" s="465">
        <v>0</v>
      </c>
      <c r="T12" s="510">
        <v>0</v>
      </c>
      <c r="U12" s="465">
        <v>0</v>
      </c>
      <c r="V12" s="510">
        <v>0</v>
      </c>
      <c r="W12" s="465">
        <v>0</v>
      </c>
      <c r="X12" s="510">
        <v>0</v>
      </c>
      <c r="Y12" s="465">
        <v>0</v>
      </c>
      <c r="Z12" s="510">
        <v>0</v>
      </c>
      <c r="AA12" s="465">
        <v>0</v>
      </c>
      <c r="AB12" s="510">
        <v>0</v>
      </c>
      <c r="AC12" s="465">
        <v>0</v>
      </c>
      <c r="AD12" s="510">
        <v>0</v>
      </c>
      <c r="AE12" s="490">
        <v>0</v>
      </c>
      <c r="AF12" s="50"/>
    </row>
    <row r="13" spans="2:32">
      <c r="B13" s="115" t="s">
        <v>12</v>
      </c>
      <c r="C13" s="465">
        <v>0</v>
      </c>
      <c r="D13" s="510">
        <v>0</v>
      </c>
      <c r="E13" s="465">
        <v>0</v>
      </c>
      <c r="F13" s="510">
        <v>0</v>
      </c>
      <c r="G13" s="465">
        <v>0</v>
      </c>
      <c r="H13" s="510">
        <v>0</v>
      </c>
      <c r="I13" s="465">
        <v>0</v>
      </c>
      <c r="J13" s="510">
        <v>0</v>
      </c>
      <c r="K13" s="465">
        <v>0</v>
      </c>
      <c r="L13" s="510">
        <v>0</v>
      </c>
      <c r="M13" s="465">
        <v>0</v>
      </c>
      <c r="N13" s="510">
        <v>0</v>
      </c>
      <c r="O13" s="465">
        <v>0</v>
      </c>
      <c r="P13" s="510">
        <v>0</v>
      </c>
      <c r="Q13" s="465">
        <v>0</v>
      </c>
      <c r="R13" s="510">
        <v>0</v>
      </c>
      <c r="S13" s="465">
        <v>0</v>
      </c>
      <c r="T13" s="510">
        <v>0</v>
      </c>
      <c r="U13" s="465">
        <v>0</v>
      </c>
      <c r="V13" s="510">
        <v>0</v>
      </c>
      <c r="W13" s="465">
        <v>0</v>
      </c>
      <c r="X13" s="510">
        <v>0</v>
      </c>
      <c r="Y13" s="465">
        <v>0</v>
      </c>
      <c r="Z13" s="510">
        <v>0</v>
      </c>
      <c r="AA13" s="465">
        <v>0</v>
      </c>
      <c r="AB13" s="510">
        <v>0</v>
      </c>
      <c r="AC13" s="465">
        <v>0</v>
      </c>
      <c r="AD13" s="510">
        <v>0</v>
      </c>
      <c r="AE13" s="490">
        <v>0</v>
      </c>
      <c r="AF13" s="50"/>
    </row>
    <row r="14" spans="2:32">
      <c r="B14" s="115" t="s">
        <v>14</v>
      </c>
      <c r="C14" s="465">
        <v>0</v>
      </c>
      <c r="D14" s="510">
        <v>0</v>
      </c>
      <c r="E14" s="465">
        <v>0</v>
      </c>
      <c r="F14" s="510">
        <v>0</v>
      </c>
      <c r="G14" s="465">
        <v>0</v>
      </c>
      <c r="H14" s="510">
        <v>0</v>
      </c>
      <c r="I14" s="465">
        <v>0</v>
      </c>
      <c r="J14" s="510">
        <v>0</v>
      </c>
      <c r="K14" s="465">
        <v>0</v>
      </c>
      <c r="L14" s="510">
        <v>0</v>
      </c>
      <c r="M14" s="465">
        <v>0</v>
      </c>
      <c r="N14" s="510">
        <v>0</v>
      </c>
      <c r="O14" s="465">
        <v>0</v>
      </c>
      <c r="P14" s="510">
        <v>0</v>
      </c>
      <c r="Q14" s="465">
        <v>0</v>
      </c>
      <c r="R14" s="510">
        <v>0</v>
      </c>
      <c r="S14" s="465">
        <v>0</v>
      </c>
      <c r="T14" s="510">
        <v>0</v>
      </c>
      <c r="U14" s="465">
        <v>0</v>
      </c>
      <c r="V14" s="510">
        <v>0</v>
      </c>
      <c r="W14" s="465">
        <v>0</v>
      </c>
      <c r="X14" s="510">
        <v>0</v>
      </c>
      <c r="Y14" s="465">
        <v>0</v>
      </c>
      <c r="Z14" s="510">
        <v>0</v>
      </c>
      <c r="AA14" s="465">
        <v>0</v>
      </c>
      <c r="AB14" s="510">
        <v>0</v>
      </c>
      <c r="AC14" s="465">
        <v>0</v>
      </c>
      <c r="AD14" s="510">
        <v>0</v>
      </c>
      <c r="AE14" s="490">
        <v>0</v>
      </c>
      <c r="AF14" s="50"/>
    </row>
    <row r="15" spans="2:32">
      <c r="B15" s="115" t="s">
        <v>15</v>
      </c>
      <c r="C15" s="465">
        <v>0</v>
      </c>
      <c r="D15" s="510">
        <v>0</v>
      </c>
      <c r="E15" s="465">
        <v>0</v>
      </c>
      <c r="F15" s="510">
        <v>0</v>
      </c>
      <c r="G15" s="465">
        <v>0</v>
      </c>
      <c r="H15" s="510">
        <v>0</v>
      </c>
      <c r="I15" s="465">
        <v>0</v>
      </c>
      <c r="J15" s="510">
        <v>0</v>
      </c>
      <c r="K15" s="465">
        <v>0</v>
      </c>
      <c r="L15" s="510">
        <v>0</v>
      </c>
      <c r="M15" s="465">
        <v>0</v>
      </c>
      <c r="N15" s="510">
        <v>0</v>
      </c>
      <c r="O15" s="465">
        <v>0</v>
      </c>
      <c r="P15" s="510">
        <v>0</v>
      </c>
      <c r="Q15" s="465">
        <v>0</v>
      </c>
      <c r="R15" s="510">
        <v>0</v>
      </c>
      <c r="S15" s="465">
        <v>0</v>
      </c>
      <c r="T15" s="510">
        <v>0</v>
      </c>
      <c r="U15" s="465">
        <v>0</v>
      </c>
      <c r="V15" s="510">
        <v>0</v>
      </c>
      <c r="W15" s="465">
        <v>0</v>
      </c>
      <c r="X15" s="510">
        <v>0</v>
      </c>
      <c r="Y15" s="465">
        <v>0</v>
      </c>
      <c r="Z15" s="510">
        <v>0</v>
      </c>
      <c r="AA15" s="465">
        <v>0</v>
      </c>
      <c r="AB15" s="510">
        <v>0</v>
      </c>
      <c r="AC15" s="465">
        <v>0</v>
      </c>
      <c r="AD15" s="510">
        <v>0</v>
      </c>
      <c r="AE15" s="490">
        <v>0</v>
      </c>
      <c r="AF15" s="50"/>
    </row>
    <row r="16" spans="2:32">
      <c r="B16" s="115" t="s">
        <v>16</v>
      </c>
      <c r="C16" s="465">
        <v>0</v>
      </c>
      <c r="D16" s="510">
        <v>0</v>
      </c>
      <c r="E16" s="465">
        <v>0</v>
      </c>
      <c r="F16" s="510">
        <v>0</v>
      </c>
      <c r="G16" s="465">
        <v>0</v>
      </c>
      <c r="H16" s="510">
        <v>0</v>
      </c>
      <c r="I16" s="465">
        <v>0</v>
      </c>
      <c r="J16" s="510">
        <v>0</v>
      </c>
      <c r="K16" s="465">
        <v>0</v>
      </c>
      <c r="L16" s="510">
        <v>0</v>
      </c>
      <c r="M16" s="465">
        <v>0</v>
      </c>
      <c r="N16" s="510">
        <v>0</v>
      </c>
      <c r="O16" s="465">
        <v>0</v>
      </c>
      <c r="P16" s="510">
        <v>0</v>
      </c>
      <c r="Q16" s="465">
        <v>0</v>
      </c>
      <c r="R16" s="510">
        <v>0</v>
      </c>
      <c r="S16" s="465">
        <v>0</v>
      </c>
      <c r="T16" s="510">
        <v>0</v>
      </c>
      <c r="U16" s="465">
        <v>0</v>
      </c>
      <c r="V16" s="510">
        <v>0</v>
      </c>
      <c r="W16" s="465">
        <v>0</v>
      </c>
      <c r="X16" s="510">
        <v>0</v>
      </c>
      <c r="Y16" s="465">
        <v>0</v>
      </c>
      <c r="Z16" s="510">
        <v>0</v>
      </c>
      <c r="AA16" s="465">
        <v>0</v>
      </c>
      <c r="AB16" s="510">
        <v>0</v>
      </c>
      <c r="AC16" s="465">
        <v>0</v>
      </c>
      <c r="AD16" s="510">
        <v>0</v>
      </c>
      <c r="AE16" s="490">
        <v>0</v>
      </c>
      <c r="AF16" s="50"/>
    </row>
    <row r="17" spans="2:32">
      <c r="B17" s="115" t="s">
        <v>17</v>
      </c>
      <c r="C17" s="465">
        <v>0</v>
      </c>
      <c r="D17" s="510">
        <v>0</v>
      </c>
      <c r="E17" s="465">
        <v>0</v>
      </c>
      <c r="F17" s="510">
        <v>0</v>
      </c>
      <c r="G17" s="465">
        <v>0</v>
      </c>
      <c r="H17" s="510">
        <v>0</v>
      </c>
      <c r="I17" s="465">
        <v>0</v>
      </c>
      <c r="J17" s="510">
        <v>0</v>
      </c>
      <c r="K17" s="465">
        <v>0</v>
      </c>
      <c r="L17" s="510">
        <v>0</v>
      </c>
      <c r="M17" s="465">
        <v>0</v>
      </c>
      <c r="N17" s="510">
        <v>0</v>
      </c>
      <c r="O17" s="465">
        <v>0</v>
      </c>
      <c r="P17" s="510">
        <v>0</v>
      </c>
      <c r="Q17" s="465">
        <v>0</v>
      </c>
      <c r="R17" s="510">
        <v>0</v>
      </c>
      <c r="S17" s="465">
        <v>0</v>
      </c>
      <c r="T17" s="510">
        <v>0</v>
      </c>
      <c r="U17" s="465">
        <v>0</v>
      </c>
      <c r="V17" s="510">
        <v>0</v>
      </c>
      <c r="W17" s="465">
        <v>0</v>
      </c>
      <c r="X17" s="510">
        <v>0</v>
      </c>
      <c r="Y17" s="465">
        <v>0</v>
      </c>
      <c r="Z17" s="510">
        <v>0</v>
      </c>
      <c r="AA17" s="465">
        <v>0</v>
      </c>
      <c r="AB17" s="510">
        <v>0</v>
      </c>
      <c r="AC17" s="465">
        <v>0</v>
      </c>
      <c r="AD17" s="510">
        <v>0</v>
      </c>
      <c r="AE17" s="490">
        <v>0</v>
      </c>
      <c r="AF17" s="50"/>
    </row>
    <row r="18" spans="2:32">
      <c r="B18" s="115" t="s">
        <v>19</v>
      </c>
      <c r="C18" s="465">
        <v>0</v>
      </c>
      <c r="D18" s="510">
        <v>0</v>
      </c>
      <c r="E18" s="465">
        <v>0</v>
      </c>
      <c r="F18" s="510">
        <v>0</v>
      </c>
      <c r="G18" s="465">
        <v>0</v>
      </c>
      <c r="H18" s="510">
        <v>0</v>
      </c>
      <c r="I18" s="465">
        <v>0</v>
      </c>
      <c r="J18" s="510">
        <v>0</v>
      </c>
      <c r="K18" s="465">
        <v>0</v>
      </c>
      <c r="L18" s="510">
        <v>0</v>
      </c>
      <c r="M18" s="465">
        <v>0</v>
      </c>
      <c r="N18" s="510">
        <v>0</v>
      </c>
      <c r="O18" s="465">
        <v>0</v>
      </c>
      <c r="P18" s="510">
        <v>0</v>
      </c>
      <c r="Q18" s="465">
        <v>0</v>
      </c>
      <c r="R18" s="510">
        <v>0</v>
      </c>
      <c r="S18" s="465">
        <v>0</v>
      </c>
      <c r="T18" s="510">
        <v>0</v>
      </c>
      <c r="U18" s="465">
        <v>0</v>
      </c>
      <c r="V18" s="510">
        <v>0</v>
      </c>
      <c r="W18" s="465">
        <v>0</v>
      </c>
      <c r="X18" s="510">
        <v>0</v>
      </c>
      <c r="Y18" s="465">
        <v>0</v>
      </c>
      <c r="Z18" s="510">
        <v>0</v>
      </c>
      <c r="AA18" s="465">
        <v>0</v>
      </c>
      <c r="AB18" s="510">
        <v>0</v>
      </c>
      <c r="AC18" s="465">
        <v>0</v>
      </c>
      <c r="AD18" s="510">
        <v>0</v>
      </c>
      <c r="AE18" s="490">
        <v>0</v>
      </c>
      <c r="AF18" s="50"/>
    </row>
    <row r="19" spans="2:32">
      <c r="B19" s="115" t="s">
        <v>20</v>
      </c>
      <c r="C19" s="465">
        <v>0</v>
      </c>
      <c r="D19" s="510">
        <v>0</v>
      </c>
      <c r="E19" s="465">
        <v>0</v>
      </c>
      <c r="F19" s="510">
        <v>0</v>
      </c>
      <c r="G19" s="465">
        <v>0</v>
      </c>
      <c r="H19" s="510">
        <v>0</v>
      </c>
      <c r="I19" s="465">
        <v>0</v>
      </c>
      <c r="J19" s="510">
        <v>0</v>
      </c>
      <c r="K19" s="465">
        <v>0</v>
      </c>
      <c r="L19" s="510">
        <v>0</v>
      </c>
      <c r="M19" s="465">
        <v>0</v>
      </c>
      <c r="N19" s="510">
        <v>0</v>
      </c>
      <c r="O19" s="465">
        <v>0</v>
      </c>
      <c r="P19" s="510">
        <v>0</v>
      </c>
      <c r="Q19" s="465">
        <v>0</v>
      </c>
      <c r="R19" s="510">
        <v>0</v>
      </c>
      <c r="S19" s="465">
        <v>0</v>
      </c>
      <c r="T19" s="510">
        <v>0</v>
      </c>
      <c r="U19" s="465">
        <v>0</v>
      </c>
      <c r="V19" s="510">
        <v>0</v>
      </c>
      <c r="W19" s="465">
        <v>0</v>
      </c>
      <c r="X19" s="510">
        <v>0</v>
      </c>
      <c r="Y19" s="465">
        <v>0</v>
      </c>
      <c r="Z19" s="510">
        <v>0</v>
      </c>
      <c r="AA19" s="465">
        <v>0</v>
      </c>
      <c r="AB19" s="510">
        <v>0</v>
      </c>
      <c r="AC19" s="465">
        <v>0</v>
      </c>
      <c r="AD19" s="510">
        <v>0</v>
      </c>
      <c r="AE19" s="490">
        <v>0</v>
      </c>
      <c r="AF19" s="50"/>
    </row>
    <row r="20" spans="2:32">
      <c r="B20" s="115" t="s">
        <v>21</v>
      </c>
      <c r="C20" s="465">
        <v>0</v>
      </c>
      <c r="D20" s="510">
        <v>0</v>
      </c>
      <c r="E20" s="465">
        <v>0</v>
      </c>
      <c r="F20" s="510">
        <v>0</v>
      </c>
      <c r="G20" s="465">
        <v>0</v>
      </c>
      <c r="H20" s="510">
        <v>0</v>
      </c>
      <c r="I20" s="465">
        <v>0</v>
      </c>
      <c r="J20" s="510">
        <v>0</v>
      </c>
      <c r="K20" s="465">
        <v>0</v>
      </c>
      <c r="L20" s="510">
        <v>0</v>
      </c>
      <c r="M20" s="465">
        <v>0</v>
      </c>
      <c r="N20" s="510">
        <v>0</v>
      </c>
      <c r="O20" s="465">
        <v>0</v>
      </c>
      <c r="P20" s="510">
        <v>0</v>
      </c>
      <c r="Q20" s="465">
        <v>0</v>
      </c>
      <c r="R20" s="510">
        <v>0</v>
      </c>
      <c r="S20" s="465">
        <v>0</v>
      </c>
      <c r="T20" s="510">
        <v>0</v>
      </c>
      <c r="U20" s="465">
        <v>0</v>
      </c>
      <c r="V20" s="510">
        <v>0</v>
      </c>
      <c r="W20" s="465">
        <v>0</v>
      </c>
      <c r="X20" s="510">
        <v>0</v>
      </c>
      <c r="Y20" s="465">
        <v>0</v>
      </c>
      <c r="Z20" s="510">
        <v>0</v>
      </c>
      <c r="AA20" s="465">
        <v>0</v>
      </c>
      <c r="AB20" s="510">
        <v>0</v>
      </c>
      <c r="AC20" s="465">
        <v>0</v>
      </c>
      <c r="AD20" s="510">
        <v>0</v>
      </c>
      <c r="AE20" s="490">
        <v>0</v>
      </c>
      <c r="AF20" s="50"/>
    </row>
    <row r="21" spans="2:32">
      <c r="B21" s="115" t="s">
        <v>22</v>
      </c>
      <c r="C21" s="465">
        <v>0</v>
      </c>
      <c r="D21" s="510">
        <v>0</v>
      </c>
      <c r="E21" s="465">
        <v>0</v>
      </c>
      <c r="F21" s="510">
        <v>0</v>
      </c>
      <c r="G21" s="465">
        <v>0</v>
      </c>
      <c r="H21" s="510">
        <v>0</v>
      </c>
      <c r="I21" s="465">
        <v>0</v>
      </c>
      <c r="J21" s="510">
        <v>0</v>
      </c>
      <c r="K21" s="465">
        <v>0</v>
      </c>
      <c r="L21" s="510">
        <v>0</v>
      </c>
      <c r="M21" s="465">
        <v>0</v>
      </c>
      <c r="N21" s="510">
        <v>0</v>
      </c>
      <c r="O21" s="465">
        <v>0</v>
      </c>
      <c r="P21" s="510">
        <v>0</v>
      </c>
      <c r="Q21" s="465">
        <v>0</v>
      </c>
      <c r="R21" s="510">
        <v>0</v>
      </c>
      <c r="S21" s="465">
        <v>0</v>
      </c>
      <c r="T21" s="510">
        <v>0</v>
      </c>
      <c r="U21" s="465">
        <v>0</v>
      </c>
      <c r="V21" s="510">
        <v>0</v>
      </c>
      <c r="W21" s="465">
        <v>0</v>
      </c>
      <c r="X21" s="510">
        <v>0</v>
      </c>
      <c r="Y21" s="465">
        <v>0</v>
      </c>
      <c r="Z21" s="510">
        <v>0</v>
      </c>
      <c r="AA21" s="465">
        <v>0</v>
      </c>
      <c r="AB21" s="510">
        <v>0</v>
      </c>
      <c r="AC21" s="465">
        <v>0</v>
      </c>
      <c r="AD21" s="510">
        <v>0</v>
      </c>
      <c r="AE21" s="490">
        <v>0</v>
      </c>
      <c r="AF21" s="50"/>
    </row>
    <row r="22" spans="2:32">
      <c r="B22" s="115" t="s">
        <v>23</v>
      </c>
      <c r="C22" s="465">
        <v>0</v>
      </c>
      <c r="D22" s="510">
        <v>0</v>
      </c>
      <c r="E22" s="465">
        <v>0</v>
      </c>
      <c r="F22" s="510">
        <v>0</v>
      </c>
      <c r="G22" s="465">
        <v>0</v>
      </c>
      <c r="H22" s="510">
        <v>0</v>
      </c>
      <c r="I22" s="465">
        <v>0</v>
      </c>
      <c r="J22" s="510">
        <v>0</v>
      </c>
      <c r="K22" s="465">
        <v>0</v>
      </c>
      <c r="L22" s="510">
        <v>0</v>
      </c>
      <c r="M22" s="465">
        <v>0</v>
      </c>
      <c r="N22" s="510">
        <v>0</v>
      </c>
      <c r="O22" s="465">
        <v>0</v>
      </c>
      <c r="P22" s="510">
        <v>0</v>
      </c>
      <c r="Q22" s="465">
        <v>0</v>
      </c>
      <c r="R22" s="510">
        <v>0</v>
      </c>
      <c r="S22" s="465">
        <v>0</v>
      </c>
      <c r="T22" s="510">
        <v>0</v>
      </c>
      <c r="U22" s="465">
        <v>0</v>
      </c>
      <c r="V22" s="510">
        <v>0</v>
      </c>
      <c r="W22" s="465">
        <v>0</v>
      </c>
      <c r="X22" s="510">
        <v>0</v>
      </c>
      <c r="Y22" s="465">
        <v>0</v>
      </c>
      <c r="Z22" s="510">
        <v>0</v>
      </c>
      <c r="AA22" s="465">
        <v>0</v>
      </c>
      <c r="AB22" s="510">
        <v>0</v>
      </c>
      <c r="AC22" s="465">
        <v>0</v>
      </c>
      <c r="AD22" s="510">
        <v>0</v>
      </c>
      <c r="AE22" s="490">
        <v>0</v>
      </c>
      <c r="AF22" s="50"/>
    </row>
    <row r="23" spans="2:32">
      <c r="B23" s="115" t="s">
        <v>24</v>
      </c>
      <c r="C23" s="465">
        <v>0</v>
      </c>
      <c r="D23" s="510">
        <v>0</v>
      </c>
      <c r="E23" s="465">
        <v>0</v>
      </c>
      <c r="F23" s="510">
        <v>0</v>
      </c>
      <c r="G23" s="465">
        <v>0</v>
      </c>
      <c r="H23" s="510">
        <v>0</v>
      </c>
      <c r="I23" s="465">
        <v>0</v>
      </c>
      <c r="J23" s="510">
        <v>0</v>
      </c>
      <c r="K23" s="465">
        <v>0</v>
      </c>
      <c r="L23" s="510">
        <v>0</v>
      </c>
      <c r="M23" s="465">
        <v>0</v>
      </c>
      <c r="N23" s="510">
        <v>0</v>
      </c>
      <c r="O23" s="465">
        <v>0</v>
      </c>
      <c r="P23" s="510">
        <v>0</v>
      </c>
      <c r="Q23" s="465">
        <v>0</v>
      </c>
      <c r="R23" s="510">
        <v>0</v>
      </c>
      <c r="S23" s="465">
        <v>0</v>
      </c>
      <c r="T23" s="510">
        <v>0</v>
      </c>
      <c r="U23" s="465">
        <v>0</v>
      </c>
      <c r="V23" s="510">
        <v>0</v>
      </c>
      <c r="W23" s="465">
        <v>0</v>
      </c>
      <c r="X23" s="510">
        <v>0</v>
      </c>
      <c r="Y23" s="465">
        <v>0</v>
      </c>
      <c r="Z23" s="510">
        <v>0</v>
      </c>
      <c r="AA23" s="465">
        <v>0</v>
      </c>
      <c r="AB23" s="510">
        <v>0</v>
      </c>
      <c r="AC23" s="465">
        <v>0</v>
      </c>
      <c r="AD23" s="510">
        <v>0</v>
      </c>
      <c r="AE23" s="490">
        <v>0</v>
      </c>
      <c r="AF23" s="50"/>
    </row>
    <row r="24" spans="2:32">
      <c r="B24" s="115" t="s">
        <v>25</v>
      </c>
      <c r="C24" s="465">
        <v>0</v>
      </c>
      <c r="D24" s="510">
        <v>0</v>
      </c>
      <c r="E24" s="465">
        <v>0</v>
      </c>
      <c r="F24" s="510">
        <v>0</v>
      </c>
      <c r="G24" s="465">
        <v>0</v>
      </c>
      <c r="H24" s="510">
        <v>0</v>
      </c>
      <c r="I24" s="465">
        <v>0</v>
      </c>
      <c r="J24" s="510">
        <v>0</v>
      </c>
      <c r="K24" s="465">
        <v>0</v>
      </c>
      <c r="L24" s="510">
        <v>0</v>
      </c>
      <c r="M24" s="465">
        <v>0</v>
      </c>
      <c r="N24" s="510">
        <v>0</v>
      </c>
      <c r="O24" s="465">
        <v>0</v>
      </c>
      <c r="P24" s="510">
        <v>0</v>
      </c>
      <c r="Q24" s="465">
        <v>0</v>
      </c>
      <c r="R24" s="510">
        <v>0</v>
      </c>
      <c r="S24" s="465">
        <v>0</v>
      </c>
      <c r="T24" s="510">
        <v>0</v>
      </c>
      <c r="U24" s="465">
        <v>0</v>
      </c>
      <c r="V24" s="510">
        <v>0</v>
      </c>
      <c r="W24" s="465">
        <v>0</v>
      </c>
      <c r="X24" s="510">
        <v>0</v>
      </c>
      <c r="Y24" s="465">
        <v>0</v>
      </c>
      <c r="Z24" s="510">
        <v>0</v>
      </c>
      <c r="AA24" s="465">
        <v>0</v>
      </c>
      <c r="AB24" s="510">
        <v>0</v>
      </c>
      <c r="AC24" s="465">
        <v>0</v>
      </c>
      <c r="AD24" s="510">
        <v>0</v>
      </c>
      <c r="AE24" s="490">
        <v>0</v>
      </c>
      <c r="AF24" s="50"/>
    </row>
    <row r="25" spans="2:32">
      <c r="B25" s="115" t="s">
        <v>26</v>
      </c>
      <c r="C25" s="465">
        <v>0</v>
      </c>
      <c r="D25" s="510">
        <v>0</v>
      </c>
      <c r="E25" s="465">
        <v>0</v>
      </c>
      <c r="F25" s="510">
        <v>0</v>
      </c>
      <c r="G25" s="465">
        <v>0</v>
      </c>
      <c r="H25" s="510">
        <v>0</v>
      </c>
      <c r="I25" s="465">
        <v>0</v>
      </c>
      <c r="J25" s="510">
        <v>0</v>
      </c>
      <c r="K25" s="465">
        <v>0</v>
      </c>
      <c r="L25" s="510">
        <v>0</v>
      </c>
      <c r="M25" s="465">
        <v>0</v>
      </c>
      <c r="N25" s="510">
        <v>0</v>
      </c>
      <c r="O25" s="465">
        <v>0</v>
      </c>
      <c r="P25" s="510">
        <v>0</v>
      </c>
      <c r="Q25" s="465">
        <v>0</v>
      </c>
      <c r="R25" s="510">
        <v>0</v>
      </c>
      <c r="S25" s="465">
        <v>0</v>
      </c>
      <c r="T25" s="510">
        <v>0</v>
      </c>
      <c r="U25" s="465">
        <v>0</v>
      </c>
      <c r="V25" s="510">
        <v>0</v>
      </c>
      <c r="W25" s="465">
        <v>0</v>
      </c>
      <c r="X25" s="510">
        <v>0</v>
      </c>
      <c r="Y25" s="465">
        <v>0</v>
      </c>
      <c r="Z25" s="510">
        <v>0</v>
      </c>
      <c r="AA25" s="465">
        <v>0</v>
      </c>
      <c r="AB25" s="510">
        <v>0</v>
      </c>
      <c r="AC25" s="465">
        <v>0</v>
      </c>
      <c r="AD25" s="510">
        <v>0</v>
      </c>
      <c r="AE25" s="490">
        <v>0</v>
      </c>
      <c r="AF25" s="50"/>
    </row>
    <row r="26" spans="2:32">
      <c r="B26" s="115" t="s">
        <v>27</v>
      </c>
      <c r="C26" s="465">
        <v>0</v>
      </c>
      <c r="D26" s="510">
        <v>0</v>
      </c>
      <c r="E26" s="465">
        <v>0</v>
      </c>
      <c r="F26" s="510">
        <v>0</v>
      </c>
      <c r="G26" s="465">
        <v>0</v>
      </c>
      <c r="H26" s="510">
        <v>0</v>
      </c>
      <c r="I26" s="465">
        <v>0</v>
      </c>
      <c r="J26" s="510">
        <v>0</v>
      </c>
      <c r="K26" s="465">
        <v>0</v>
      </c>
      <c r="L26" s="510">
        <v>0</v>
      </c>
      <c r="M26" s="465">
        <v>0</v>
      </c>
      <c r="N26" s="510">
        <v>0</v>
      </c>
      <c r="O26" s="465">
        <v>0</v>
      </c>
      <c r="P26" s="510">
        <v>0</v>
      </c>
      <c r="Q26" s="465">
        <v>0</v>
      </c>
      <c r="R26" s="510">
        <v>0</v>
      </c>
      <c r="S26" s="465">
        <v>0</v>
      </c>
      <c r="T26" s="510">
        <v>0</v>
      </c>
      <c r="U26" s="465">
        <v>0</v>
      </c>
      <c r="V26" s="510">
        <v>0</v>
      </c>
      <c r="W26" s="465">
        <v>0</v>
      </c>
      <c r="X26" s="510">
        <v>0</v>
      </c>
      <c r="Y26" s="465">
        <v>0</v>
      </c>
      <c r="Z26" s="510">
        <v>0</v>
      </c>
      <c r="AA26" s="465">
        <v>0</v>
      </c>
      <c r="AB26" s="510">
        <v>0</v>
      </c>
      <c r="AC26" s="465">
        <v>0</v>
      </c>
      <c r="AD26" s="510">
        <v>0</v>
      </c>
      <c r="AE26" s="490">
        <v>0</v>
      </c>
      <c r="AF26" s="50"/>
    </row>
    <row r="27" spans="2:32">
      <c r="B27" s="115" t="s">
        <v>28</v>
      </c>
      <c r="C27" s="465">
        <v>0</v>
      </c>
      <c r="D27" s="510">
        <v>0</v>
      </c>
      <c r="E27" s="465">
        <v>0</v>
      </c>
      <c r="F27" s="510">
        <v>0</v>
      </c>
      <c r="G27" s="465">
        <v>0</v>
      </c>
      <c r="H27" s="510">
        <v>0</v>
      </c>
      <c r="I27" s="465">
        <v>0</v>
      </c>
      <c r="J27" s="510">
        <v>0</v>
      </c>
      <c r="K27" s="465">
        <v>0</v>
      </c>
      <c r="L27" s="510">
        <v>0</v>
      </c>
      <c r="M27" s="465">
        <v>0</v>
      </c>
      <c r="N27" s="510">
        <v>0</v>
      </c>
      <c r="O27" s="465">
        <v>0</v>
      </c>
      <c r="P27" s="510">
        <v>0</v>
      </c>
      <c r="Q27" s="465">
        <v>0</v>
      </c>
      <c r="R27" s="510">
        <v>0</v>
      </c>
      <c r="S27" s="465">
        <v>0</v>
      </c>
      <c r="T27" s="510">
        <v>0</v>
      </c>
      <c r="U27" s="465">
        <v>0</v>
      </c>
      <c r="V27" s="510">
        <v>0</v>
      </c>
      <c r="W27" s="465">
        <v>0</v>
      </c>
      <c r="X27" s="510">
        <v>0</v>
      </c>
      <c r="Y27" s="465">
        <v>0</v>
      </c>
      <c r="Z27" s="510">
        <v>0</v>
      </c>
      <c r="AA27" s="465">
        <v>0</v>
      </c>
      <c r="AB27" s="510">
        <v>0</v>
      </c>
      <c r="AC27" s="465">
        <v>0</v>
      </c>
      <c r="AD27" s="510">
        <v>0</v>
      </c>
      <c r="AE27" s="490">
        <v>0</v>
      </c>
      <c r="AF27" s="50"/>
    </row>
    <row r="28" spans="2:32">
      <c r="B28" s="115" t="s">
        <v>29</v>
      </c>
      <c r="C28" s="465">
        <v>0</v>
      </c>
      <c r="D28" s="510">
        <v>0</v>
      </c>
      <c r="E28" s="465">
        <v>0</v>
      </c>
      <c r="F28" s="510">
        <v>0</v>
      </c>
      <c r="G28" s="465">
        <v>0</v>
      </c>
      <c r="H28" s="510">
        <v>0</v>
      </c>
      <c r="I28" s="465">
        <v>0</v>
      </c>
      <c r="J28" s="510">
        <v>0</v>
      </c>
      <c r="K28" s="465">
        <v>0</v>
      </c>
      <c r="L28" s="510">
        <v>0</v>
      </c>
      <c r="M28" s="465">
        <v>0</v>
      </c>
      <c r="N28" s="510">
        <v>0</v>
      </c>
      <c r="O28" s="465">
        <v>0</v>
      </c>
      <c r="P28" s="510">
        <v>0</v>
      </c>
      <c r="Q28" s="465">
        <v>0</v>
      </c>
      <c r="R28" s="510">
        <v>0</v>
      </c>
      <c r="S28" s="465">
        <v>0</v>
      </c>
      <c r="T28" s="510">
        <v>0</v>
      </c>
      <c r="U28" s="465">
        <v>0</v>
      </c>
      <c r="V28" s="510">
        <v>0</v>
      </c>
      <c r="W28" s="465">
        <v>0</v>
      </c>
      <c r="X28" s="510">
        <v>0</v>
      </c>
      <c r="Y28" s="465">
        <v>0</v>
      </c>
      <c r="Z28" s="510">
        <v>0</v>
      </c>
      <c r="AA28" s="465">
        <v>0</v>
      </c>
      <c r="AB28" s="510">
        <v>0</v>
      </c>
      <c r="AC28" s="465">
        <v>0</v>
      </c>
      <c r="AD28" s="510">
        <v>0</v>
      </c>
      <c r="AE28" s="490">
        <v>0</v>
      </c>
      <c r="AF28" s="50"/>
    </row>
    <row r="29" spans="2:32">
      <c r="B29" s="115" t="s">
        <v>31</v>
      </c>
      <c r="C29" s="465">
        <v>0</v>
      </c>
      <c r="D29" s="510">
        <v>0</v>
      </c>
      <c r="E29" s="465">
        <v>0</v>
      </c>
      <c r="F29" s="510">
        <v>0</v>
      </c>
      <c r="G29" s="465">
        <v>0</v>
      </c>
      <c r="H29" s="510">
        <v>0</v>
      </c>
      <c r="I29" s="465">
        <v>0</v>
      </c>
      <c r="J29" s="510">
        <v>0</v>
      </c>
      <c r="K29" s="465">
        <v>0</v>
      </c>
      <c r="L29" s="510">
        <v>0</v>
      </c>
      <c r="M29" s="465">
        <v>0</v>
      </c>
      <c r="N29" s="510">
        <v>0</v>
      </c>
      <c r="O29" s="465">
        <v>0</v>
      </c>
      <c r="P29" s="510">
        <v>0</v>
      </c>
      <c r="Q29" s="465">
        <v>0</v>
      </c>
      <c r="R29" s="510">
        <v>0</v>
      </c>
      <c r="S29" s="465">
        <v>0</v>
      </c>
      <c r="T29" s="510">
        <v>0</v>
      </c>
      <c r="U29" s="465">
        <v>0</v>
      </c>
      <c r="V29" s="510">
        <v>0</v>
      </c>
      <c r="W29" s="465">
        <v>0</v>
      </c>
      <c r="X29" s="510">
        <v>0</v>
      </c>
      <c r="Y29" s="465">
        <v>0</v>
      </c>
      <c r="Z29" s="510">
        <v>0</v>
      </c>
      <c r="AA29" s="465">
        <v>0</v>
      </c>
      <c r="AB29" s="510">
        <v>0</v>
      </c>
      <c r="AC29" s="465">
        <v>0</v>
      </c>
      <c r="AD29" s="510">
        <v>0</v>
      </c>
      <c r="AE29" s="490">
        <v>0</v>
      </c>
      <c r="AF29" s="50"/>
    </row>
    <row r="30" spans="2:32">
      <c r="B30" s="115" t="s">
        <v>32</v>
      </c>
      <c r="C30" s="465">
        <v>0</v>
      </c>
      <c r="D30" s="510">
        <v>0</v>
      </c>
      <c r="E30" s="465">
        <v>0</v>
      </c>
      <c r="F30" s="510">
        <v>0</v>
      </c>
      <c r="G30" s="465">
        <v>0</v>
      </c>
      <c r="H30" s="510">
        <v>0</v>
      </c>
      <c r="I30" s="465">
        <v>0</v>
      </c>
      <c r="J30" s="510">
        <v>0</v>
      </c>
      <c r="K30" s="465">
        <v>0</v>
      </c>
      <c r="L30" s="510">
        <v>0</v>
      </c>
      <c r="M30" s="465">
        <v>0</v>
      </c>
      <c r="N30" s="510">
        <v>0</v>
      </c>
      <c r="O30" s="465">
        <v>0</v>
      </c>
      <c r="P30" s="510">
        <v>0</v>
      </c>
      <c r="Q30" s="465">
        <v>0</v>
      </c>
      <c r="R30" s="510">
        <v>0</v>
      </c>
      <c r="S30" s="465">
        <v>0</v>
      </c>
      <c r="T30" s="510">
        <v>0</v>
      </c>
      <c r="U30" s="465">
        <v>0</v>
      </c>
      <c r="V30" s="510">
        <v>0</v>
      </c>
      <c r="W30" s="465">
        <v>0</v>
      </c>
      <c r="X30" s="510">
        <v>0</v>
      </c>
      <c r="Y30" s="465">
        <v>0</v>
      </c>
      <c r="Z30" s="510">
        <v>0</v>
      </c>
      <c r="AA30" s="465">
        <v>0</v>
      </c>
      <c r="AB30" s="510">
        <v>0</v>
      </c>
      <c r="AC30" s="465">
        <v>0</v>
      </c>
      <c r="AD30" s="510">
        <v>0</v>
      </c>
      <c r="AE30" s="490">
        <v>0</v>
      </c>
      <c r="AF30" s="50"/>
    </row>
    <row r="31" spans="2:32">
      <c r="B31" s="115" t="s">
        <v>33</v>
      </c>
      <c r="C31" s="465">
        <v>0</v>
      </c>
      <c r="D31" s="510">
        <v>0</v>
      </c>
      <c r="E31" s="465">
        <v>0</v>
      </c>
      <c r="F31" s="510">
        <v>0</v>
      </c>
      <c r="G31" s="465">
        <v>0</v>
      </c>
      <c r="H31" s="510">
        <v>0</v>
      </c>
      <c r="I31" s="465">
        <v>0</v>
      </c>
      <c r="J31" s="510">
        <v>0</v>
      </c>
      <c r="K31" s="465">
        <v>0</v>
      </c>
      <c r="L31" s="510">
        <v>0</v>
      </c>
      <c r="M31" s="465">
        <v>0</v>
      </c>
      <c r="N31" s="510">
        <v>0</v>
      </c>
      <c r="O31" s="465">
        <v>0</v>
      </c>
      <c r="P31" s="510">
        <v>0</v>
      </c>
      <c r="Q31" s="465">
        <v>0</v>
      </c>
      <c r="R31" s="510">
        <v>0</v>
      </c>
      <c r="S31" s="465">
        <v>0</v>
      </c>
      <c r="T31" s="510">
        <v>0</v>
      </c>
      <c r="U31" s="465">
        <v>0</v>
      </c>
      <c r="V31" s="510">
        <v>0</v>
      </c>
      <c r="W31" s="465">
        <v>0</v>
      </c>
      <c r="X31" s="510">
        <v>0</v>
      </c>
      <c r="Y31" s="465">
        <v>0</v>
      </c>
      <c r="Z31" s="510">
        <v>0</v>
      </c>
      <c r="AA31" s="465">
        <v>0</v>
      </c>
      <c r="AB31" s="510">
        <v>0</v>
      </c>
      <c r="AC31" s="465">
        <v>0</v>
      </c>
      <c r="AD31" s="510">
        <v>0</v>
      </c>
      <c r="AE31" s="490">
        <v>0</v>
      </c>
      <c r="AF31" s="50"/>
    </row>
    <row r="32" spans="2:32">
      <c r="B32" s="115" t="s">
        <v>34</v>
      </c>
      <c r="C32" s="465">
        <v>0</v>
      </c>
      <c r="D32" s="510">
        <v>0</v>
      </c>
      <c r="E32" s="465">
        <v>0</v>
      </c>
      <c r="F32" s="510">
        <v>0</v>
      </c>
      <c r="G32" s="465">
        <v>0</v>
      </c>
      <c r="H32" s="510">
        <v>0</v>
      </c>
      <c r="I32" s="465">
        <v>0</v>
      </c>
      <c r="J32" s="510">
        <v>0</v>
      </c>
      <c r="K32" s="465">
        <v>0</v>
      </c>
      <c r="L32" s="510">
        <v>0</v>
      </c>
      <c r="M32" s="465">
        <v>0</v>
      </c>
      <c r="N32" s="510">
        <v>0</v>
      </c>
      <c r="O32" s="465">
        <v>0</v>
      </c>
      <c r="P32" s="510">
        <v>0</v>
      </c>
      <c r="Q32" s="465">
        <v>0</v>
      </c>
      <c r="R32" s="510">
        <v>0</v>
      </c>
      <c r="S32" s="465">
        <v>0</v>
      </c>
      <c r="T32" s="510">
        <v>0</v>
      </c>
      <c r="U32" s="465">
        <v>0</v>
      </c>
      <c r="V32" s="510">
        <v>0</v>
      </c>
      <c r="W32" s="465">
        <v>0</v>
      </c>
      <c r="X32" s="510">
        <v>0</v>
      </c>
      <c r="Y32" s="465">
        <v>0</v>
      </c>
      <c r="Z32" s="510">
        <v>0</v>
      </c>
      <c r="AA32" s="465">
        <v>0</v>
      </c>
      <c r="AB32" s="510">
        <v>0</v>
      </c>
      <c r="AC32" s="465">
        <v>0</v>
      </c>
      <c r="AD32" s="510">
        <v>0</v>
      </c>
      <c r="AE32" s="490">
        <v>0</v>
      </c>
      <c r="AF32" s="50"/>
    </row>
    <row r="33" spans="2:32">
      <c r="B33" s="115" t="s">
        <v>36</v>
      </c>
      <c r="C33" s="465">
        <v>0</v>
      </c>
      <c r="D33" s="510">
        <v>0</v>
      </c>
      <c r="E33" s="465">
        <v>0</v>
      </c>
      <c r="F33" s="510">
        <v>0</v>
      </c>
      <c r="G33" s="465">
        <v>0</v>
      </c>
      <c r="H33" s="510">
        <v>0</v>
      </c>
      <c r="I33" s="465">
        <v>0</v>
      </c>
      <c r="J33" s="510">
        <v>0</v>
      </c>
      <c r="K33" s="465">
        <v>0</v>
      </c>
      <c r="L33" s="510">
        <v>0</v>
      </c>
      <c r="M33" s="465">
        <v>0</v>
      </c>
      <c r="N33" s="510">
        <v>0</v>
      </c>
      <c r="O33" s="465">
        <v>0</v>
      </c>
      <c r="P33" s="510">
        <v>0</v>
      </c>
      <c r="Q33" s="465">
        <v>0</v>
      </c>
      <c r="R33" s="510">
        <v>0</v>
      </c>
      <c r="S33" s="465">
        <v>0</v>
      </c>
      <c r="T33" s="510">
        <v>0</v>
      </c>
      <c r="U33" s="465">
        <v>0</v>
      </c>
      <c r="V33" s="510">
        <v>0</v>
      </c>
      <c r="W33" s="465">
        <v>0</v>
      </c>
      <c r="X33" s="510">
        <v>0</v>
      </c>
      <c r="Y33" s="465">
        <v>0</v>
      </c>
      <c r="Z33" s="510">
        <v>0</v>
      </c>
      <c r="AA33" s="465">
        <v>0</v>
      </c>
      <c r="AB33" s="510">
        <v>0</v>
      </c>
      <c r="AC33" s="465">
        <v>0</v>
      </c>
      <c r="AD33" s="510">
        <v>0</v>
      </c>
      <c r="AE33" s="490">
        <v>0</v>
      </c>
      <c r="AF33" s="50"/>
    </row>
    <row r="34" spans="2:32">
      <c r="B34" s="115" t="s">
        <v>732</v>
      </c>
      <c r="C34" s="465">
        <v>0</v>
      </c>
      <c r="D34" s="510">
        <v>0</v>
      </c>
      <c r="E34" s="465">
        <v>0</v>
      </c>
      <c r="F34" s="510">
        <v>0</v>
      </c>
      <c r="G34" s="465">
        <v>0</v>
      </c>
      <c r="H34" s="510">
        <v>0</v>
      </c>
      <c r="I34" s="465">
        <v>0</v>
      </c>
      <c r="J34" s="510">
        <v>0</v>
      </c>
      <c r="K34" s="465">
        <v>0</v>
      </c>
      <c r="L34" s="510">
        <v>0</v>
      </c>
      <c r="M34" s="465">
        <v>0</v>
      </c>
      <c r="N34" s="510">
        <v>0</v>
      </c>
      <c r="O34" s="465">
        <v>0</v>
      </c>
      <c r="P34" s="510">
        <v>0</v>
      </c>
      <c r="Q34" s="465">
        <v>0</v>
      </c>
      <c r="R34" s="510">
        <v>0</v>
      </c>
      <c r="S34" s="465">
        <v>0</v>
      </c>
      <c r="T34" s="510">
        <v>0</v>
      </c>
      <c r="U34" s="465">
        <v>0</v>
      </c>
      <c r="V34" s="510">
        <v>0</v>
      </c>
      <c r="W34" s="465">
        <v>0</v>
      </c>
      <c r="X34" s="510">
        <v>0</v>
      </c>
      <c r="Y34" s="465">
        <v>0</v>
      </c>
      <c r="Z34" s="510">
        <v>0</v>
      </c>
      <c r="AA34" s="465">
        <v>0</v>
      </c>
      <c r="AB34" s="510">
        <v>0</v>
      </c>
      <c r="AC34" s="465">
        <v>0</v>
      </c>
      <c r="AD34" s="510">
        <v>0</v>
      </c>
      <c r="AE34" s="490">
        <v>0</v>
      </c>
      <c r="AF34" s="50"/>
    </row>
    <row r="35" spans="2:32">
      <c r="B35" s="115" t="s">
        <v>733</v>
      </c>
      <c r="C35" s="465">
        <v>0</v>
      </c>
      <c r="D35" s="510">
        <v>0</v>
      </c>
      <c r="E35" s="465">
        <v>0</v>
      </c>
      <c r="F35" s="510">
        <v>0</v>
      </c>
      <c r="G35" s="465">
        <v>0</v>
      </c>
      <c r="H35" s="510">
        <v>0</v>
      </c>
      <c r="I35" s="465">
        <v>0</v>
      </c>
      <c r="J35" s="510">
        <v>0</v>
      </c>
      <c r="K35" s="465">
        <v>0</v>
      </c>
      <c r="L35" s="510">
        <v>0</v>
      </c>
      <c r="M35" s="465">
        <v>0</v>
      </c>
      <c r="N35" s="510">
        <v>0</v>
      </c>
      <c r="O35" s="465">
        <v>0</v>
      </c>
      <c r="P35" s="510">
        <v>0</v>
      </c>
      <c r="Q35" s="465">
        <v>0</v>
      </c>
      <c r="R35" s="510">
        <v>0</v>
      </c>
      <c r="S35" s="465">
        <v>0</v>
      </c>
      <c r="T35" s="510">
        <v>0</v>
      </c>
      <c r="U35" s="465">
        <v>0</v>
      </c>
      <c r="V35" s="510">
        <v>0</v>
      </c>
      <c r="W35" s="465">
        <v>0</v>
      </c>
      <c r="X35" s="510">
        <v>0</v>
      </c>
      <c r="Y35" s="465">
        <v>0</v>
      </c>
      <c r="Z35" s="510">
        <v>0</v>
      </c>
      <c r="AA35" s="465">
        <v>0</v>
      </c>
      <c r="AB35" s="510">
        <v>0</v>
      </c>
      <c r="AC35" s="465">
        <v>0</v>
      </c>
      <c r="AD35" s="510">
        <v>0</v>
      </c>
      <c r="AE35" s="490">
        <v>0</v>
      </c>
      <c r="AF35" s="50"/>
    </row>
    <row r="36" spans="2:32">
      <c r="B36" s="115" t="s">
        <v>734</v>
      </c>
      <c r="C36" s="465">
        <v>0</v>
      </c>
      <c r="D36" s="510">
        <v>0</v>
      </c>
      <c r="E36" s="465">
        <v>0</v>
      </c>
      <c r="F36" s="510">
        <v>0</v>
      </c>
      <c r="G36" s="465">
        <v>0</v>
      </c>
      <c r="H36" s="510">
        <v>0</v>
      </c>
      <c r="I36" s="465">
        <v>0</v>
      </c>
      <c r="J36" s="510">
        <v>0</v>
      </c>
      <c r="K36" s="465">
        <v>0</v>
      </c>
      <c r="L36" s="510">
        <v>0</v>
      </c>
      <c r="M36" s="465">
        <v>0</v>
      </c>
      <c r="N36" s="510">
        <v>0</v>
      </c>
      <c r="O36" s="465">
        <v>0</v>
      </c>
      <c r="P36" s="510">
        <v>0</v>
      </c>
      <c r="Q36" s="465">
        <v>0</v>
      </c>
      <c r="R36" s="510">
        <v>0</v>
      </c>
      <c r="S36" s="465">
        <v>0</v>
      </c>
      <c r="T36" s="510">
        <v>0</v>
      </c>
      <c r="U36" s="465">
        <v>0</v>
      </c>
      <c r="V36" s="510">
        <v>0</v>
      </c>
      <c r="W36" s="465">
        <v>0</v>
      </c>
      <c r="X36" s="510">
        <v>0</v>
      </c>
      <c r="Y36" s="465">
        <v>0</v>
      </c>
      <c r="Z36" s="510">
        <v>0</v>
      </c>
      <c r="AA36" s="465">
        <v>0</v>
      </c>
      <c r="AB36" s="510">
        <v>0</v>
      </c>
      <c r="AC36" s="465">
        <v>0</v>
      </c>
      <c r="AD36" s="510">
        <v>0</v>
      </c>
      <c r="AE36" s="490">
        <v>0</v>
      </c>
      <c r="AF36" s="50"/>
    </row>
    <row r="37" spans="2:32">
      <c r="B37" s="115" t="s">
        <v>735</v>
      </c>
      <c r="C37" s="465">
        <v>0</v>
      </c>
      <c r="D37" s="510">
        <v>0</v>
      </c>
      <c r="E37" s="465">
        <v>0</v>
      </c>
      <c r="F37" s="510">
        <v>0</v>
      </c>
      <c r="G37" s="465">
        <v>0</v>
      </c>
      <c r="H37" s="510">
        <v>0</v>
      </c>
      <c r="I37" s="465">
        <v>0</v>
      </c>
      <c r="J37" s="510">
        <v>0</v>
      </c>
      <c r="K37" s="465">
        <v>0</v>
      </c>
      <c r="L37" s="510">
        <v>0</v>
      </c>
      <c r="M37" s="465">
        <v>0</v>
      </c>
      <c r="N37" s="510">
        <v>0</v>
      </c>
      <c r="O37" s="465">
        <v>0</v>
      </c>
      <c r="P37" s="510">
        <v>0</v>
      </c>
      <c r="Q37" s="465">
        <v>0</v>
      </c>
      <c r="R37" s="510">
        <v>0</v>
      </c>
      <c r="S37" s="465">
        <v>0</v>
      </c>
      <c r="T37" s="510">
        <v>0</v>
      </c>
      <c r="U37" s="465">
        <v>0</v>
      </c>
      <c r="V37" s="510">
        <v>0</v>
      </c>
      <c r="W37" s="465">
        <v>0</v>
      </c>
      <c r="X37" s="510">
        <v>0</v>
      </c>
      <c r="Y37" s="465">
        <v>0</v>
      </c>
      <c r="Z37" s="510">
        <v>0</v>
      </c>
      <c r="AA37" s="465">
        <v>0</v>
      </c>
      <c r="AB37" s="510">
        <v>0</v>
      </c>
      <c r="AC37" s="465">
        <v>0</v>
      </c>
      <c r="AD37" s="510">
        <v>0</v>
      </c>
      <c r="AE37" s="490">
        <v>0</v>
      </c>
      <c r="AF37" s="50"/>
    </row>
    <row r="38" spans="2:32">
      <c r="B38" s="115" t="s">
        <v>780</v>
      </c>
      <c r="C38" s="465">
        <v>0</v>
      </c>
      <c r="D38" s="510">
        <v>0</v>
      </c>
      <c r="E38" s="465">
        <v>0</v>
      </c>
      <c r="F38" s="510">
        <v>0</v>
      </c>
      <c r="G38" s="465">
        <v>0</v>
      </c>
      <c r="H38" s="510">
        <v>0</v>
      </c>
      <c r="I38" s="465">
        <v>0</v>
      </c>
      <c r="J38" s="510">
        <v>0</v>
      </c>
      <c r="K38" s="465">
        <v>0</v>
      </c>
      <c r="L38" s="510">
        <v>0</v>
      </c>
      <c r="M38" s="465">
        <v>0</v>
      </c>
      <c r="N38" s="510">
        <v>0</v>
      </c>
      <c r="O38" s="465">
        <v>0</v>
      </c>
      <c r="P38" s="510">
        <v>0</v>
      </c>
      <c r="Q38" s="465">
        <v>0</v>
      </c>
      <c r="R38" s="510">
        <v>0</v>
      </c>
      <c r="S38" s="465">
        <v>0</v>
      </c>
      <c r="T38" s="510">
        <v>0</v>
      </c>
      <c r="U38" s="465">
        <v>0</v>
      </c>
      <c r="V38" s="510">
        <v>0</v>
      </c>
      <c r="W38" s="465">
        <v>0</v>
      </c>
      <c r="X38" s="510">
        <v>0</v>
      </c>
      <c r="Y38" s="465">
        <v>0</v>
      </c>
      <c r="Z38" s="510">
        <v>0</v>
      </c>
      <c r="AA38" s="465">
        <v>0</v>
      </c>
      <c r="AB38" s="510">
        <v>0</v>
      </c>
      <c r="AC38" s="465">
        <v>0</v>
      </c>
      <c r="AD38" s="510">
        <v>0</v>
      </c>
      <c r="AE38" s="490">
        <v>0</v>
      </c>
      <c r="AF38" s="50"/>
    </row>
    <row r="39" spans="2:32">
      <c r="B39" s="115" t="s">
        <v>781</v>
      </c>
      <c r="C39" s="465">
        <v>0</v>
      </c>
      <c r="D39" s="510">
        <v>0</v>
      </c>
      <c r="E39" s="465">
        <v>0</v>
      </c>
      <c r="F39" s="510">
        <v>0</v>
      </c>
      <c r="G39" s="465">
        <v>0</v>
      </c>
      <c r="H39" s="510">
        <v>0</v>
      </c>
      <c r="I39" s="465">
        <v>0</v>
      </c>
      <c r="J39" s="510">
        <v>0</v>
      </c>
      <c r="K39" s="465">
        <v>0</v>
      </c>
      <c r="L39" s="510">
        <v>0</v>
      </c>
      <c r="M39" s="465">
        <v>0</v>
      </c>
      <c r="N39" s="510">
        <v>0</v>
      </c>
      <c r="O39" s="465">
        <v>0</v>
      </c>
      <c r="P39" s="510">
        <v>0</v>
      </c>
      <c r="Q39" s="465">
        <v>0</v>
      </c>
      <c r="R39" s="510">
        <v>0</v>
      </c>
      <c r="S39" s="465">
        <v>0</v>
      </c>
      <c r="T39" s="510">
        <v>0</v>
      </c>
      <c r="U39" s="465">
        <v>0</v>
      </c>
      <c r="V39" s="510">
        <v>0</v>
      </c>
      <c r="W39" s="465">
        <v>0</v>
      </c>
      <c r="X39" s="510">
        <v>0</v>
      </c>
      <c r="Y39" s="465">
        <v>0</v>
      </c>
      <c r="Z39" s="510">
        <v>0</v>
      </c>
      <c r="AA39" s="465">
        <v>0</v>
      </c>
      <c r="AB39" s="510">
        <v>0</v>
      </c>
      <c r="AC39" s="465">
        <v>0</v>
      </c>
      <c r="AD39" s="510">
        <v>0</v>
      </c>
      <c r="AE39" s="490">
        <v>0</v>
      </c>
      <c r="AF39" s="50"/>
    </row>
    <row r="40" spans="2:32">
      <c r="B40" s="115" t="s">
        <v>807</v>
      </c>
      <c r="C40" s="465">
        <v>0</v>
      </c>
      <c r="D40" s="510">
        <v>0</v>
      </c>
      <c r="E40" s="465">
        <v>0</v>
      </c>
      <c r="F40" s="510">
        <v>0</v>
      </c>
      <c r="G40" s="465">
        <v>0</v>
      </c>
      <c r="H40" s="510">
        <v>0</v>
      </c>
      <c r="I40" s="465">
        <v>0</v>
      </c>
      <c r="J40" s="510">
        <v>0</v>
      </c>
      <c r="K40" s="465">
        <v>0</v>
      </c>
      <c r="L40" s="510">
        <v>0</v>
      </c>
      <c r="M40" s="465">
        <v>0</v>
      </c>
      <c r="N40" s="510">
        <v>0</v>
      </c>
      <c r="O40" s="465">
        <v>0</v>
      </c>
      <c r="P40" s="510">
        <v>0</v>
      </c>
      <c r="Q40" s="465">
        <v>0</v>
      </c>
      <c r="R40" s="510">
        <v>0</v>
      </c>
      <c r="S40" s="465">
        <v>0</v>
      </c>
      <c r="T40" s="510">
        <v>0</v>
      </c>
      <c r="U40" s="465">
        <v>0</v>
      </c>
      <c r="V40" s="510">
        <v>0</v>
      </c>
      <c r="W40" s="465">
        <v>0</v>
      </c>
      <c r="X40" s="510">
        <v>0</v>
      </c>
      <c r="Y40" s="465">
        <v>0</v>
      </c>
      <c r="Z40" s="510">
        <v>0</v>
      </c>
      <c r="AA40" s="465">
        <v>0</v>
      </c>
      <c r="AB40" s="510">
        <v>0</v>
      </c>
      <c r="AC40" s="465">
        <v>0</v>
      </c>
      <c r="AD40" s="510">
        <v>0</v>
      </c>
      <c r="AE40" s="490">
        <v>0</v>
      </c>
      <c r="AF40" s="50"/>
    </row>
    <row r="41" spans="2:32">
      <c r="B41" s="115" t="s">
        <v>808</v>
      </c>
      <c r="C41" s="465">
        <v>0</v>
      </c>
      <c r="D41" s="510">
        <v>0</v>
      </c>
      <c r="E41" s="465">
        <v>0</v>
      </c>
      <c r="F41" s="510">
        <v>0</v>
      </c>
      <c r="G41" s="465">
        <v>0</v>
      </c>
      <c r="H41" s="510">
        <v>0</v>
      </c>
      <c r="I41" s="465">
        <v>0</v>
      </c>
      <c r="J41" s="510">
        <v>0</v>
      </c>
      <c r="K41" s="465">
        <v>0</v>
      </c>
      <c r="L41" s="510">
        <v>0</v>
      </c>
      <c r="M41" s="465">
        <v>0</v>
      </c>
      <c r="N41" s="510">
        <v>0</v>
      </c>
      <c r="O41" s="465">
        <v>0</v>
      </c>
      <c r="P41" s="510">
        <v>0</v>
      </c>
      <c r="Q41" s="465">
        <v>0</v>
      </c>
      <c r="R41" s="510">
        <v>0</v>
      </c>
      <c r="S41" s="465">
        <v>0</v>
      </c>
      <c r="T41" s="510">
        <v>0</v>
      </c>
      <c r="U41" s="465">
        <v>0</v>
      </c>
      <c r="V41" s="510">
        <v>0</v>
      </c>
      <c r="W41" s="465">
        <v>0</v>
      </c>
      <c r="X41" s="510">
        <v>0</v>
      </c>
      <c r="Y41" s="465">
        <v>0</v>
      </c>
      <c r="Z41" s="510">
        <v>0</v>
      </c>
      <c r="AA41" s="465">
        <v>0</v>
      </c>
      <c r="AB41" s="510">
        <v>0</v>
      </c>
      <c r="AC41" s="465">
        <v>0</v>
      </c>
      <c r="AD41" s="510">
        <v>0</v>
      </c>
      <c r="AE41" s="490">
        <v>0</v>
      </c>
      <c r="AF41" s="50"/>
    </row>
    <row r="42" spans="2:32">
      <c r="B42" s="116" t="str">
        <f>Słownik!B191</f>
        <v>51. &amp; później</v>
      </c>
      <c r="C42" s="514">
        <v>0</v>
      </c>
      <c r="D42" s="515">
        <v>0</v>
      </c>
      <c r="E42" s="514">
        <v>0</v>
      </c>
      <c r="F42" s="515">
        <v>0</v>
      </c>
      <c r="G42" s="514">
        <v>0</v>
      </c>
      <c r="H42" s="515">
        <v>0</v>
      </c>
      <c r="I42" s="514">
        <v>0</v>
      </c>
      <c r="J42" s="515">
        <v>0</v>
      </c>
      <c r="K42" s="514">
        <v>0</v>
      </c>
      <c r="L42" s="515">
        <v>0</v>
      </c>
      <c r="M42" s="514">
        <v>0</v>
      </c>
      <c r="N42" s="515">
        <v>0</v>
      </c>
      <c r="O42" s="514">
        <v>0</v>
      </c>
      <c r="P42" s="515">
        <v>0</v>
      </c>
      <c r="Q42" s="514">
        <v>0</v>
      </c>
      <c r="R42" s="515">
        <v>0</v>
      </c>
      <c r="S42" s="514">
        <v>0</v>
      </c>
      <c r="T42" s="515">
        <v>0</v>
      </c>
      <c r="U42" s="514">
        <v>0</v>
      </c>
      <c r="V42" s="515">
        <v>0</v>
      </c>
      <c r="W42" s="514">
        <v>0</v>
      </c>
      <c r="X42" s="515">
        <v>0</v>
      </c>
      <c r="Y42" s="514">
        <v>0</v>
      </c>
      <c r="Z42" s="515">
        <v>0</v>
      </c>
      <c r="AA42" s="514">
        <v>0</v>
      </c>
      <c r="AB42" s="515">
        <v>0</v>
      </c>
      <c r="AC42" s="514">
        <v>0</v>
      </c>
      <c r="AD42" s="515">
        <v>0</v>
      </c>
      <c r="AE42" s="516">
        <v>0</v>
      </c>
      <c r="AF42" s="50"/>
    </row>
  </sheetData>
  <mergeCells count="33">
    <mergeCell ref="AA8:AB8"/>
    <mergeCell ref="S7:V7"/>
    <mergeCell ref="W7:Z7"/>
    <mergeCell ref="AA7:AD7"/>
    <mergeCell ref="K7:N7"/>
    <mergeCell ref="M8:N8"/>
    <mergeCell ref="AC8:AD8"/>
    <mergeCell ref="Q8:R8"/>
    <mergeCell ref="S8:T8"/>
    <mergeCell ref="U8:V8"/>
    <mergeCell ref="W8:X8"/>
    <mergeCell ref="Y8:Z8"/>
    <mergeCell ref="C8:D8"/>
    <mergeCell ref="E8:F8"/>
    <mergeCell ref="G8:H8"/>
    <mergeCell ref="I8:J8"/>
    <mergeCell ref="K8:L8"/>
    <mergeCell ref="B2:AE2"/>
    <mergeCell ref="B3:D3"/>
    <mergeCell ref="B4:D4"/>
    <mergeCell ref="B6:B9"/>
    <mergeCell ref="C6:F6"/>
    <mergeCell ref="G6:J6"/>
    <mergeCell ref="K6:N6"/>
    <mergeCell ref="O6:R6"/>
    <mergeCell ref="S6:V6"/>
    <mergeCell ref="W6:Z6"/>
    <mergeCell ref="O8:P8"/>
    <mergeCell ref="AA6:AD6"/>
    <mergeCell ref="AE6:AE9"/>
    <mergeCell ref="C7:F7"/>
    <mergeCell ref="G7:J7"/>
    <mergeCell ref="O7:R7"/>
  </mergeCells>
  <hyperlinks>
    <hyperlink ref="E4" location="Indeks!A1" display="Indeks"/>
  </hyperlinks>
  <pageMargins left="0.31496062992125984" right="0" top="0.74803149606299213" bottom="0.35433070866141736" header="0.31496062992125984" footer="0.31496062992125984"/>
  <pageSetup paperSize="9" scale="32" orientation="landscape" cellComments="asDisplayed" r:id="rId1"/>
  <headerFooter alignWithMargins="0">
    <oddHeader>&amp;A</oddHeader>
    <oddFooter>&amp;L&amp;F&amp;CPage &amp;P&amp;R&amp;D</oddFooter>
  </headerFooter>
  <colBreaks count="1" manualBreakCount="1">
    <brk id="14" min="1" max="4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tabColor theme="1" tint="0.34998626667073579"/>
    <pageSetUpPr fitToPage="1"/>
  </sheetPr>
  <dimension ref="B2:AG124"/>
  <sheetViews>
    <sheetView zoomScaleNormal="100" workbookViewId="0"/>
  </sheetViews>
  <sheetFormatPr defaultRowHeight="15"/>
  <cols>
    <col min="1" max="1" width="9.140625" style="56"/>
    <col min="2" max="2" width="5.28515625" style="56" customWidth="1"/>
    <col min="3" max="3" width="80.85546875" style="56" bestFit="1" customWidth="1"/>
    <col min="4" max="4" width="23.7109375" style="56" customWidth="1"/>
    <col min="5" max="5" width="18.7109375" style="56" customWidth="1"/>
    <col min="6" max="6" width="19.28515625" style="56" customWidth="1"/>
    <col min="7" max="7" width="20.5703125" style="56" customWidth="1"/>
    <col min="8" max="8" width="24.140625" style="56" customWidth="1"/>
    <col min="9" max="9" width="13.85546875" style="56" customWidth="1"/>
    <col min="10" max="16384" width="9.140625" style="56"/>
  </cols>
  <sheetData>
    <row r="2" spans="2:33" s="55" customFormat="1" ht="30" customHeight="1">
      <c r="B2" s="819" t="str">
        <f>Słownik!B192</f>
        <v>Środki własne</v>
      </c>
      <c r="C2" s="820"/>
      <c r="D2" s="820"/>
      <c r="E2" s="820"/>
      <c r="F2" s="820"/>
      <c r="G2" s="820"/>
      <c r="H2" s="821"/>
      <c r="J2" s="56"/>
      <c r="K2" s="56"/>
      <c r="L2" s="56"/>
      <c r="M2" s="56"/>
      <c r="N2" s="56"/>
      <c r="O2" s="56"/>
      <c r="P2" s="56"/>
      <c r="Q2" s="56"/>
      <c r="R2" s="56"/>
      <c r="S2" s="56"/>
      <c r="T2" s="56"/>
      <c r="U2" s="56"/>
      <c r="V2" s="56"/>
      <c r="W2" s="56"/>
      <c r="X2" s="56"/>
      <c r="Y2" s="56"/>
      <c r="Z2" s="56"/>
      <c r="AA2" s="56"/>
      <c r="AB2" s="56"/>
      <c r="AC2" s="56"/>
      <c r="AD2" s="56"/>
      <c r="AE2" s="56"/>
      <c r="AF2" s="56"/>
      <c r="AG2" s="56"/>
    </row>
    <row r="3" spans="2:33">
      <c r="B3" s="872" t="str">
        <f>Słownik!B25</f>
        <v>Nazwa zakładu ubezpieczeń/reasekuracji:</v>
      </c>
      <c r="C3" s="872"/>
      <c r="D3" s="306"/>
      <c r="E3" s="306"/>
      <c r="F3" s="306"/>
      <c r="G3" s="327"/>
      <c r="H3" s="194"/>
      <c r="J3" s="57"/>
      <c r="K3" s="57"/>
      <c r="L3" s="57"/>
      <c r="M3" s="58"/>
      <c r="N3" s="58"/>
      <c r="O3" s="58"/>
      <c r="P3" s="58"/>
      <c r="Q3" s="58"/>
      <c r="R3" s="58"/>
      <c r="S3" s="58"/>
      <c r="T3" s="58"/>
      <c r="U3" s="58"/>
      <c r="V3" s="58"/>
      <c r="W3" s="58"/>
      <c r="X3" s="58"/>
      <c r="Y3" s="58"/>
      <c r="Z3" s="58"/>
      <c r="AA3" s="58"/>
      <c r="AB3" s="58"/>
      <c r="AC3" s="58"/>
      <c r="AD3" s="58"/>
      <c r="AE3" s="58"/>
      <c r="AF3" s="59"/>
    </row>
    <row r="4" spans="2:33">
      <c r="B4" s="875" t="str">
        <f>IF(Nazwa_ZU=0," ",Nazwa_ZU)</f>
        <v xml:space="preserve"> </v>
      </c>
      <c r="C4" s="876"/>
      <c r="D4" s="248" t="str">
        <f>Słownik!$B$306</f>
        <v>Indeks</v>
      </c>
      <c r="E4" s="328"/>
      <c r="F4" s="328"/>
      <c r="G4" s="327"/>
      <c r="H4" s="327"/>
      <c r="J4" s="57"/>
      <c r="K4" s="57"/>
      <c r="L4" s="57"/>
      <c r="M4" s="58"/>
      <c r="N4" s="58"/>
      <c r="O4" s="58"/>
      <c r="P4" s="58"/>
      <c r="Q4" s="58"/>
      <c r="R4" s="58"/>
      <c r="S4" s="58"/>
      <c r="T4" s="58"/>
      <c r="U4" s="58"/>
      <c r="V4" s="58"/>
      <c r="W4" s="58"/>
      <c r="X4" s="58"/>
      <c r="Y4" s="58"/>
      <c r="Z4" s="58"/>
      <c r="AA4" s="58"/>
      <c r="AB4" s="58"/>
      <c r="AC4" s="58"/>
      <c r="AD4" s="58"/>
      <c r="AE4" s="58"/>
      <c r="AF4" s="59"/>
    </row>
    <row r="5" spans="2:33">
      <c r="B5" s="329"/>
      <c r="C5" s="328"/>
      <c r="D5" s="328"/>
      <c r="E5" s="328"/>
      <c r="F5" s="328"/>
      <c r="G5" s="327"/>
      <c r="H5" s="327"/>
      <c r="J5" s="57"/>
      <c r="K5" s="57"/>
      <c r="L5" s="57"/>
      <c r="M5" s="59"/>
      <c r="N5" s="58"/>
      <c r="O5" s="58"/>
      <c r="P5" s="58"/>
      <c r="Q5" s="58"/>
      <c r="R5" s="58"/>
      <c r="S5" s="58"/>
      <c r="T5" s="58"/>
      <c r="U5" s="58"/>
      <c r="V5" s="58"/>
      <c r="W5" s="60"/>
      <c r="X5" s="60"/>
      <c r="Y5" s="60"/>
      <c r="Z5" s="60"/>
      <c r="AA5" s="60"/>
      <c r="AB5" s="60"/>
      <c r="AC5" s="60"/>
      <c r="AD5" s="60"/>
      <c r="AE5" s="58"/>
      <c r="AF5" s="59"/>
    </row>
    <row r="6" spans="2:33">
      <c r="B6" s="330" t="s">
        <v>683</v>
      </c>
      <c r="C6" s="331"/>
      <c r="D6" s="332"/>
      <c r="E6" s="333"/>
      <c r="F6" s="332"/>
      <c r="G6" s="332"/>
      <c r="H6" s="334"/>
    </row>
    <row r="7" spans="2:33" s="61" customFormat="1" ht="35.1" customHeight="1">
      <c r="B7" s="335" t="str">
        <f>Słownik!B17</f>
        <v>Lp.</v>
      </c>
      <c r="C7" s="205" t="str">
        <f>Słownik!B193</f>
        <v>Podstawowe środki własne (BOF)</v>
      </c>
      <c r="D7" s="205" t="str">
        <f>Słownik!B194</f>
        <v>Razem</v>
      </c>
      <c r="E7" s="205" t="str">
        <f>Słownik!B195</f>
        <v>Kategoria 1 - nieograniczone</v>
      </c>
      <c r="F7" s="205" t="str">
        <f>Słownik!B196</f>
        <v>Kategoria 1 - ograniczone</v>
      </c>
      <c r="G7" s="205" t="str">
        <f>Słownik!B197</f>
        <v>Kategoria 2</v>
      </c>
      <c r="H7" s="205" t="str">
        <f>Słownik!B198</f>
        <v>Kategoria 3</v>
      </c>
      <c r="I7" s="56"/>
    </row>
    <row r="8" spans="2:33">
      <c r="B8" s="286" t="s">
        <v>7</v>
      </c>
      <c r="C8" s="336" t="str">
        <f>Słownik!B199</f>
        <v>Zwykły kapitał zakładowy (z uwzględnieniem akcji własnych)</v>
      </c>
      <c r="D8" s="480">
        <f>E8+G8</f>
        <v>0</v>
      </c>
      <c r="E8" s="517">
        <v>0</v>
      </c>
      <c r="F8" s="518"/>
      <c r="G8" s="517">
        <v>0</v>
      </c>
      <c r="H8" s="519"/>
    </row>
    <row r="9" spans="2:33" ht="30" customHeight="1">
      <c r="B9" s="288" t="s">
        <v>8</v>
      </c>
      <c r="C9" s="336" t="str">
        <f>Słownik!B200</f>
        <v>Nadwyżka ze sprzedaży akcji powyżej ich wartości nominalnej związana ze zwykłym kapitałem zakładowym</v>
      </c>
      <c r="D9" s="480">
        <f>E9+G9</f>
        <v>0</v>
      </c>
      <c r="E9" s="517">
        <v>0</v>
      </c>
      <c r="F9" s="518"/>
      <c r="G9" s="517">
        <v>0</v>
      </c>
      <c r="H9" s="519"/>
    </row>
    <row r="10" spans="2:33" ht="29.25" customHeight="1">
      <c r="B10" s="288" t="s">
        <v>10</v>
      </c>
      <c r="C10" s="336" t="str">
        <f>Słownik!B201</f>
        <v>Kapitał założycielski, wkłady członków lub równoważna pozycja ŚW w przypadku TUW</v>
      </c>
      <c r="D10" s="480">
        <f>E10+G10</f>
        <v>0</v>
      </c>
      <c r="E10" s="517">
        <v>0</v>
      </c>
      <c r="F10" s="518"/>
      <c r="G10" s="517">
        <v>0</v>
      </c>
      <c r="H10" s="519"/>
    </row>
    <row r="11" spans="2:33">
      <c r="B11" s="288" t="s">
        <v>12</v>
      </c>
      <c r="C11" s="336" t="str">
        <f>Słownik!B202</f>
        <v>Podporządkowane rachunki członków TUW</v>
      </c>
      <c r="D11" s="480">
        <f>F11+G11+H11</f>
        <v>0</v>
      </c>
      <c r="E11" s="518"/>
      <c r="F11" s="517">
        <v>0</v>
      </c>
      <c r="G11" s="517">
        <v>0</v>
      </c>
      <c r="H11" s="510">
        <v>0</v>
      </c>
    </row>
    <row r="12" spans="2:33">
      <c r="B12" s="288" t="s">
        <v>14</v>
      </c>
      <c r="C12" s="336" t="str">
        <f>Słownik!B203</f>
        <v>Nadwyżki środków</v>
      </c>
      <c r="D12" s="501">
        <f>E12</f>
        <v>0</v>
      </c>
      <c r="E12" s="517">
        <v>0</v>
      </c>
      <c r="F12" s="518"/>
      <c r="G12" s="518"/>
      <c r="H12" s="519"/>
    </row>
    <row r="13" spans="2:33">
      <c r="B13" s="288" t="s">
        <v>15</v>
      </c>
      <c r="C13" s="336" t="str">
        <f>Słownik!B204</f>
        <v>Akcje uprzywilejowane</v>
      </c>
      <c r="D13" s="480">
        <f>F13+G13+H13</f>
        <v>0</v>
      </c>
      <c r="E13" s="518"/>
      <c r="F13" s="517">
        <v>0</v>
      </c>
      <c r="G13" s="517">
        <v>0</v>
      </c>
      <c r="H13" s="510">
        <v>0</v>
      </c>
    </row>
    <row r="14" spans="2:33" ht="24.75" customHeight="1">
      <c r="B14" s="288" t="s">
        <v>16</v>
      </c>
      <c r="C14" s="336" t="str">
        <f>Słownik!B205</f>
        <v>Nadwyżka ze sprzedaży akcji powyżej ich wartości nominalnej związana z akcjami uprzywilejowanymi</v>
      </c>
      <c r="D14" s="480">
        <f>F14+G14+H14</f>
        <v>0</v>
      </c>
      <c r="E14" s="518"/>
      <c r="F14" s="517">
        <v>0</v>
      </c>
      <c r="G14" s="517">
        <v>0</v>
      </c>
      <c r="H14" s="510">
        <v>0</v>
      </c>
    </row>
    <row r="15" spans="2:33">
      <c r="B15" s="288" t="s">
        <v>17</v>
      </c>
      <c r="C15" s="336" t="str">
        <f>Słownik!B206</f>
        <v>Rezerwa uzgodnieniowa</v>
      </c>
      <c r="D15" s="501">
        <f>E15</f>
        <v>0</v>
      </c>
      <c r="E15" s="501">
        <f>D53</f>
        <v>0</v>
      </c>
      <c r="F15" s="518"/>
      <c r="G15" s="518"/>
      <c r="H15" s="519"/>
    </row>
    <row r="16" spans="2:33">
      <c r="B16" s="288" t="s">
        <v>19</v>
      </c>
      <c r="C16" s="336" t="str">
        <f>Słownik!B207</f>
        <v>Zobowiązania podporządkowane</v>
      </c>
      <c r="D16" s="480">
        <f>F16+G16+H16</f>
        <v>0</v>
      </c>
      <c r="E16" s="518"/>
      <c r="F16" s="517">
        <v>0</v>
      </c>
      <c r="G16" s="517">
        <v>0</v>
      </c>
      <c r="H16" s="510">
        <v>0</v>
      </c>
    </row>
    <row r="17" spans="2:8">
      <c r="B17" s="288" t="s">
        <v>20</v>
      </c>
      <c r="C17" s="336" t="str">
        <f>Słownik!B208</f>
        <v>Kwota odpowiadająca wartości aktywów z tyt. odroczonego podatku dochodowego netto</v>
      </c>
      <c r="D17" s="501">
        <f>H17</f>
        <v>0</v>
      </c>
      <c r="E17" s="518"/>
      <c r="F17" s="518"/>
      <c r="G17" s="518"/>
      <c r="H17" s="480">
        <f>MAX(0,Bilans!C10-Bilans!F34)</f>
        <v>0</v>
      </c>
    </row>
    <row r="18" spans="2:8">
      <c r="B18" s="288" t="s">
        <v>21</v>
      </c>
      <c r="C18" s="336" t="str">
        <f>Słownik!B209</f>
        <v xml:space="preserve">Inne niewymienione powyżej pozycje zatwierdzone przez organ nadzoru jako BOF </v>
      </c>
      <c r="D18" s="480">
        <f>E18+F18+G18+H18</f>
        <v>0</v>
      </c>
      <c r="E18" s="520">
        <v>0</v>
      </c>
      <c r="F18" s="520">
        <v>0</v>
      </c>
      <c r="G18" s="520">
        <v>0</v>
      </c>
      <c r="H18" s="521">
        <v>0</v>
      </c>
    </row>
    <row r="19" spans="2:8" ht="25.5" customHeight="1">
      <c r="B19" s="288" t="s">
        <v>22</v>
      </c>
      <c r="C19" s="337" t="str">
        <f>Słownik!B210</f>
        <v>Środki własne ze sprawozdania finansowego, które nie powinny być reprezentowane przez rezerwę uzgodnieniową i nie spełniają kryteriów klasyfikacji do ŚW na mocy WII</v>
      </c>
      <c r="D19" s="522">
        <v>0</v>
      </c>
      <c r="E19" s="518"/>
      <c r="F19" s="518"/>
      <c r="G19" s="518"/>
      <c r="H19" s="518"/>
    </row>
    <row r="20" spans="2:8">
      <c r="B20" s="289" t="s">
        <v>23</v>
      </c>
      <c r="C20" s="338" t="str">
        <f>Słownik!B211</f>
        <v xml:space="preserve">Podstawowe środki własne razem (po korekcie)  </v>
      </c>
      <c r="D20" s="482">
        <f>E20+F20+G20+H20</f>
        <v>0</v>
      </c>
      <c r="E20" s="482">
        <f>SUM(E8:E18)-D19-E72</f>
        <v>0</v>
      </c>
      <c r="F20" s="482">
        <f>SUM(F8:F18)-F72</f>
        <v>0</v>
      </c>
      <c r="G20" s="482">
        <f>SUM(G8:G18)-G72</f>
        <v>0</v>
      </c>
      <c r="H20" s="482">
        <f>SUM(H8:H18)</f>
        <v>0</v>
      </c>
    </row>
    <row r="21" spans="2:8">
      <c r="B21" s="312"/>
      <c r="C21" s="313"/>
      <c r="D21" s="523"/>
      <c r="E21" s="523"/>
      <c r="F21" s="523"/>
      <c r="G21" s="523"/>
      <c r="H21" s="524"/>
    </row>
    <row r="22" spans="2:8">
      <c r="B22" s="314" t="s">
        <v>814</v>
      </c>
      <c r="C22" s="315"/>
      <c r="D22" s="525"/>
      <c r="E22" s="525"/>
      <c r="F22" s="525"/>
      <c r="G22" s="526"/>
      <c r="H22" s="527"/>
    </row>
    <row r="23" spans="2:8" ht="37.5" customHeight="1">
      <c r="B23" s="335" t="str">
        <f>Słownik!B17</f>
        <v>Lp.</v>
      </c>
      <c r="C23" s="205" t="str">
        <f>Słownik!B212</f>
        <v xml:space="preserve">Uzupełniające środki własne </v>
      </c>
      <c r="D23" s="500" t="str">
        <f>Słownik!$B$194</f>
        <v>Razem</v>
      </c>
      <c r="E23" s="500" t="str">
        <f>Słownik!$B$195</f>
        <v>Kategoria 1 - nieograniczone</v>
      </c>
      <c r="F23" s="500" t="str">
        <f>Słownik!$B$196</f>
        <v>Kategoria 1 - ograniczone</v>
      </c>
      <c r="G23" s="500" t="str">
        <f>Słownik!$B$197</f>
        <v>Kategoria 2</v>
      </c>
      <c r="H23" s="500" t="str">
        <f>Słownik!$B$198</f>
        <v>Kategoria 3</v>
      </c>
    </row>
    <row r="24" spans="2:8">
      <c r="B24" s="339" t="s">
        <v>7</v>
      </c>
      <c r="C24" s="340" t="str">
        <f>Słownik!B213</f>
        <v>Nieopłacony kapitał zakładowy, do którego opłacenia nie wezwano, płatny na żądanie</v>
      </c>
      <c r="D24" s="501">
        <f>G24</f>
        <v>0</v>
      </c>
      <c r="E24" s="518"/>
      <c r="F24" s="518"/>
      <c r="G24" s="528">
        <v>0</v>
      </c>
      <c r="H24" s="518"/>
    </row>
    <row r="25" spans="2:8" ht="30" customHeight="1">
      <c r="B25" s="118" t="s">
        <v>8</v>
      </c>
      <c r="C25" s="341" t="str">
        <f>Słownik!B214</f>
        <v>Nieopłacony kapitał założycielski, wkłady członków lub równoważna pozycja BOF w przypadku TUW, do których opłacenia nie wezwano, płatne na żądanie</v>
      </c>
      <c r="D25" s="501">
        <f>G25</f>
        <v>0</v>
      </c>
      <c r="E25" s="518"/>
      <c r="F25" s="518"/>
      <c r="G25" s="517">
        <v>0</v>
      </c>
      <c r="H25" s="518"/>
    </row>
    <row r="26" spans="2:8">
      <c r="B26" s="118" t="s">
        <v>10</v>
      </c>
      <c r="C26" s="119" t="str">
        <f>Słownik!B215</f>
        <v>Nieopłacone akcje uprzywilejowane, płatne na żądanie</v>
      </c>
      <c r="D26" s="480">
        <f>G26+H26</f>
        <v>0</v>
      </c>
      <c r="E26" s="518"/>
      <c r="F26" s="518"/>
      <c r="G26" s="517">
        <v>0</v>
      </c>
      <c r="H26" s="490">
        <v>0</v>
      </c>
    </row>
    <row r="27" spans="2:8">
      <c r="B27" s="118" t="s">
        <v>12</v>
      </c>
      <c r="C27" s="119" t="str">
        <f>Słownik!B216</f>
        <v>Prawnie wiążące zobowiązanie do subskrypcji i opłacenia na żądanie zobowiązań podporządkowanych</v>
      </c>
      <c r="D27" s="480">
        <f>G27+H27</f>
        <v>0</v>
      </c>
      <c r="E27" s="518"/>
      <c r="F27" s="518"/>
      <c r="G27" s="517">
        <v>0</v>
      </c>
      <c r="H27" s="490">
        <v>0</v>
      </c>
    </row>
    <row r="28" spans="2:8">
      <c r="B28" s="118" t="s">
        <v>14</v>
      </c>
      <c r="C28" s="119" t="str">
        <f>Słownik!B217</f>
        <v>Akredytywy i gwarancje wymienione w art. 96(2) dyrektywy Wypłacalność II</v>
      </c>
      <c r="D28" s="501">
        <f>G28</f>
        <v>0</v>
      </c>
      <c r="E28" s="518"/>
      <c r="F28" s="518"/>
      <c r="G28" s="517">
        <v>0</v>
      </c>
      <c r="H28" s="518"/>
    </row>
    <row r="29" spans="2:8">
      <c r="B29" s="118" t="s">
        <v>15</v>
      </c>
      <c r="C29" s="119" t="str">
        <f>Słownik!B218</f>
        <v>Akredytywy i gwarancje inne niż wymienione w art. 96(2) dyrektywy Wypłacalność II</v>
      </c>
      <c r="D29" s="480">
        <f>G29+H29</f>
        <v>0</v>
      </c>
      <c r="E29" s="518"/>
      <c r="F29" s="518"/>
      <c r="G29" s="517">
        <v>0</v>
      </c>
      <c r="H29" s="490">
        <v>0</v>
      </c>
    </row>
    <row r="30" spans="2:8">
      <c r="B30" s="118" t="s">
        <v>16</v>
      </c>
      <c r="C30" s="119" t="str">
        <f>Słownik!B219</f>
        <v>Dodatkowe wkłady od członków TUW zgodnie z art. 96(3) dyrektywy Wypłacalność II</v>
      </c>
      <c r="D30" s="501">
        <f>G30</f>
        <v>0</v>
      </c>
      <c r="E30" s="518"/>
      <c r="F30" s="518"/>
      <c r="G30" s="517">
        <v>0</v>
      </c>
      <c r="H30" s="518"/>
    </row>
    <row r="31" spans="2:8">
      <c r="B31" s="118" t="s">
        <v>17</v>
      </c>
      <c r="C31" s="119" t="str">
        <f>Słownik!B220</f>
        <v>Dodatkowe wkłady od członków TUW inne niż w art. 96(3) dyrektywy Wypłacalność II</v>
      </c>
      <c r="D31" s="480">
        <f>G31+H31</f>
        <v>0</v>
      </c>
      <c r="E31" s="518"/>
      <c r="F31" s="518"/>
      <c r="G31" s="517">
        <v>0</v>
      </c>
      <c r="H31" s="490">
        <v>0</v>
      </c>
    </row>
    <row r="32" spans="2:8">
      <c r="B32" s="118" t="s">
        <v>19</v>
      </c>
      <c r="C32" s="119" t="str">
        <f>Słownik!B221</f>
        <v>Inne uzupełniające środki własne</v>
      </c>
      <c r="D32" s="480">
        <f>G32+H32</f>
        <v>0</v>
      </c>
      <c r="E32" s="518"/>
      <c r="F32" s="518"/>
      <c r="G32" s="517">
        <v>0</v>
      </c>
      <c r="H32" s="490">
        <v>0</v>
      </c>
    </row>
    <row r="33" spans="2:8">
      <c r="B33" s="120" t="s">
        <v>20</v>
      </c>
      <c r="C33" s="342" t="str">
        <f>Słownik!B222</f>
        <v>Uzupełniające środki własne razem</v>
      </c>
      <c r="D33" s="482">
        <f>G33+H33</f>
        <v>0</v>
      </c>
      <c r="E33" s="518"/>
      <c r="F33" s="518"/>
      <c r="G33" s="480">
        <f>SUM(G24:G31)+G32</f>
        <v>0</v>
      </c>
      <c r="H33" s="480">
        <f>H26+H27+H29+H31+H32</f>
        <v>0</v>
      </c>
    </row>
    <row r="34" spans="2:8">
      <c r="B34" s="311"/>
      <c r="C34" s="320"/>
      <c r="D34" s="525"/>
      <c r="E34" s="525"/>
      <c r="F34" s="525"/>
      <c r="G34" s="525"/>
      <c r="H34" s="527"/>
    </row>
    <row r="35" spans="2:8">
      <c r="B35" s="314" t="s">
        <v>814</v>
      </c>
      <c r="C35" s="311"/>
      <c r="D35" s="525"/>
      <c r="E35" s="525"/>
      <c r="F35" s="525"/>
      <c r="G35" s="525"/>
      <c r="H35" s="527"/>
    </row>
    <row r="36" spans="2:8" ht="25.5">
      <c r="B36" s="343" t="str">
        <f>Słownik!B113</f>
        <v>Lp.</v>
      </c>
      <c r="C36" s="344" t="str">
        <f>Słownik!B223</f>
        <v>Dostępne i dopuszczone środki własne</v>
      </c>
      <c r="D36" s="500" t="str">
        <f>Słownik!$B$194</f>
        <v>Razem</v>
      </c>
      <c r="E36" s="500" t="str">
        <f>Słownik!$B$195</f>
        <v>Kategoria 1 - nieograniczone</v>
      </c>
      <c r="F36" s="500" t="str">
        <f>Słownik!$B$196</f>
        <v>Kategoria 1 - ograniczone</v>
      </c>
      <c r="G36" s="500" t="str">
        <f>Słownik!$B$197</f>
        <v>Kategoria 2</v>
      </c>
      <c r="H36" s="500" t="str">
        <f>Słownik!$B$198</f>
        <v>Kategoria 3</v>
      </c>
    </row>
    <row r="37" spans="2:8">
      <c r="B37" s="339" t="s">
        <v>7</v>
      </c>
      <c r="C37" s="119" t="str">
        <f>Słownik!B224</f>
        <v>Dostępne środki własne na pokrycie wymogu SCR - razem</v>
      </c>
      <c r="D37" s="480">
        <f>E37+F37+G37+H37</f>
        <v>0</v>
      </c>
      <c r="E37" s="501">
        <f>E20</f>
        <v>0</v>
      </c>
      <c r="F37" s="501">
        <f>F20</f>
        <v>0</v>
      </c>
      <c r="G37" s="480">
        <f>G20+G33</f>
        <v>0</v>
      </c>
      <c r="H37" s="480">
        <f>H20+H33</f>
        <v>0</v>
      </c>
    </row>
    <row r="38" spans="2:8">
      <c r="B38" s="118" t="s">
        <v>8</v>
      </c>
      <c r="C38" s="119" t="str">
        <f>Słownik!B225</f>
        <v>Dostępne środki własne na pokrycie wymogu MCR - razem</v>
      </c>
      <c r="D38" s="480">
        <f>E38+F38+G38</f>
        <v>0</v>
      </c>
      <c r="E38" s="501">
        <f>E37</f>
        <v>0</v>
      </c>
      <c r="F38" s="501">
        <f>F37</f>
        <v>0</v>
      </c>
      <c r="G38" s="501">
        <f>G20</f>
        <v>0</v>
      </c>
      <c r="H38" s="519"/>
    </row>
    <row r="39" spans="2:8">
      <c r="B39" s="118" t="s">
        <v>10</v>
      </c>
      <c r="C39" s="119" t="str">
        <f>Słownik!B226</f>
        <v>Dopuszczone środki własne (EOF) na pokrycie wymogu SCR - razem</v>
      </c>
      <c r="D39" s="480">
        <f>E39+F39+G39+H39</f>
        <v>0</v>
      </c>
      <c r="E39" s="480">
        <f>MAX(E37,0)</f>
        <v>0</v>
      </c>
      <c r="F39" s="480">
        <f>MAX(0,(MIN(E39*0.25,F37)))</f>
        <v>0</v>
      </c>
      <c r="G39" s="480">
        <f>MAX(0,(MIN(0.5*D41,((F37)-F39)+(G37))))</f>
        <v>0</v>
      </c>
      <c r="H39" s="480">
        <f>MAX(0,MIN(((0.5*D41)-G39),0.15*D41,(H37)))</f>
        <v>0</v>
      </c>
    </row>
    <row r="40" spans="2:8">
      <c r="B40" s="118" t="s">
        <v>12</v>
      </c>
      <c r="C40" s="119" t="str">
        <f>Słownik!B227</f>
        <v>Dopuszczone  środki własne (EOF) na pokrycie wymogu MCR - razem</v>
      </c>
      <c r="D40" s="480">
        <f>E40+F40+G40</f>
        <v>0</v>
      </c>
      <c r="E40" s="501">
        <f>E39</f>
        <v>0</v>
      </c>
      <c r="F40" s="501">
        <f>F39</f>
        <v>0</v>
      </c>
      <c r="G40" s="480">
        <f>MAX(0,(MIN(0.2*D42,((F38)-F40)+(G38))))</f>
        <v>0</v>
      </c>
      <c r="H40" s="519"/>
    </row>
    <row r="41" spans="2:8">
      <c r="B41" s="118" t="s">
        <v>14</v>
      </c>
      <c r="C41" s="119" t="str">
        <f>Słownik!B228</f>
        <v>SCR</v>
      </c>
      <c r="D41" s="501">
        <f>SCR!C28</f>
        <v>0</v>
      </c>
      <c r="E41" s="529"/>
      <c r="F41" s="529"/>
      <c r="G41" s="529"/>
      <c r="H41" s="529"/>
    </row>
    <row r="42" spans="2:8">
      <c r="B42" s="118" t="s">
        <v>15</v>
      </c>
      <c r="C42" s="119" t="str">
        <f>Słownik!B229</f>
        <v>MCR</v>
      </c>
      <c r="D42" s="501">
        <f>MCR!D46</f>
        <v>0</v>
      </c>
      <c r="E42" s="529"/>
      <c r="F42" s="529"/>
      <c r="G42" s="529"/>
      <c r="H42" s="529"/>
    </row>
    <row r="43" spans="2:8">
      <c r="B43" s="118" t="s">
        <v>16</v>
      </c>
      <c r="C43" s="119" t="str">
        <f>Słownik!B230</f>
        <v>Współczynnik EOF(SCR)/SCR</v>
      </c>
      <c r="D43" s="712" t="str">
        <f>IF(D41&lt;&gt;0,D39/D41,"-")</f>
        <v>-</v>
      </c>
      <c r="E43" s="529"/>
      <c r="F43" s="529"/>
      <c r="G43" s="529"/>
      <c r="H43" s="529"/>
    </row>
    <row r="44" spans="2:8">
      <c r="B44" s="345" t="s">
        <v>17</v>
      </c>
      <c r="C44" s="346" t="str">
        <f>Słownik!B231</f>
        <v>Współczynnik EOF(MCR)/MCR</v>
      </c>
      <c r="D44" s="712" t="str">
        <f>IF(D42&lt;&gt;0,D40/D42,"-")</f>
        <v>-</v>
      </c>
      <c r="E44" s="529"/>
      <c r="F44" s="529"/>
      <c r="G44" s="529"/>
      <c r="H44" s="530"/>
    </row>
    <row r="45" spans="2:8">
      <c r="B45" s="322"/>
      <c r="C45" s="323"/>
      <c r="D45" s="531"/>
      <c r="E45" s="532"/>
      <c r="F45" s="532"/>
      <c r="G45" s="532"/>
      <c r="H45" s="527"/>
    </row>
    <row r="46" spans="2:8">
      <c r="B46" s="314" t="s">
        <v>814</v>
      </c>
      <c r="C46" s="323"/>
      <c r="D46" s="533"/>
      <c r="E46" s="534"/>
      <c r="F46" s="532"/>
      <c r="G46" s="532"/>
      <c r="H46" s="527"/>
    </row>
    <row r="47" spans="2:8">
      <c r="B47" s="347" t="str">
        <f>Słownik!B158</f>
        <v>Lp.</v>
      </c>
      <c r="C47" s="344" t="str">
        <f>Słownik!B232</f>
        <v>Rezerwa uzgodnieniowa</v>
      </c>
      <c r="D47" s="500" t="str">
        <f>Słownik!B233</f>
        <v>Wartość</v>
      </c>
      <c r="E47" s="534"/>
      <c r="F47" s="532"/>
      <c r="G47" s="532"/>
      <c r="H47" s="527"/>
    </row>
    <row r="48" spans="2:8">
      <c r="B48" s="324" t="s">
        <v>7</v>
      </c>
      <c r="C48" s="119" t="str">
        <f>Słownik!B234</f>
        <v>Nadwyżka aktywów nad zobowiązaniami</v>
      </c>
      <c r="D48" s="501">
        <f>Bilans!F50</f>
        <v>0</v>
      </c>
      <c r="E48" s="535"/>
      <c r="F48" s="525"/>
      <c r="G48" s="526"/>
      <c r="H48" s="527"/>
    </row>
    <row r="49" spans="2:15">
      <c r="B49" s="317" t="s">
        <v>8</v>
      </c>
      <c r="C49" s="119" t="str">
        <f>Słownik!B235</f>
        <v>Akcje własne (uwzględnione jako aktywa w bilansie)</v>
      </c>
      <c r="D49" s="501">
        <f>Bilans!C45</f>
        <v>0</v>
      </c>
      <c r="E49" s="537"/>
      <c r="F49" s="525"/>
      <c r="G49" s="526"/>
      <c r="H49" s="527"/>
    </row>
    <row r="50" spans="2:15">
      <c r="B50" s="317" t="s">
        <v>10</v>
      </c>
      <c r="C50" s="119" t="str">
        <f>Słownik!B236</f>
        <v>Przewidywane dywidendy i wypłaty z zysku</v>
      </c>
      <c r="D50" s="536">
        <v>0</v>
      </c>
      <c r="E50" s="537"/>
      <c r="F50" s="525"/>
      <c r="G50" s="526"/>
      <c r="H50" s="527"/>
    </row>
    <row r="51" spans="2:15">
      <c r="B51" s="317" t="s">
        <v>12</v>
      </c>
      <c r="C51" s="119" t="str">
        <f>Słownik!B237</f>
        <v>Pozostałe pozycje BOF</v>
      </c>
      <c r="D51" s="480">
        <f>D8+D9+D10+D11+D12+D13+D14+D17+D18</f>
        <v>0</v>
      </c>
      <c r="E51" s="535"/>
      <c r="F51" s="525"/>
      <c r="G51" s="526"/>
      <c r="H51" s="527"/>
    </row>
    <row r="52" spans="2:15">
      <c r="B52" s="317" t="s">
        <v>14</v>
      </c>
      <c r="C52" s="119" t="str">
        <f>Słownik!B238</f>
        <v>Dostosowanie z tytułu ograniczonych pozycji środków własnych w odniesieniu do funduszy wyodrębnionych</v>
      </c>
      <c r="D52" s="536">
        <v>0</v>
      </c>
      <c r="E52" s="537"/>
      <c r="F52" s="525"/>
      <c r="G52" s="526"/>
      <c r="H52" s="527"/>
    </row>
    <row r="53" spans="2:15">
      <c r="B53" s="319" t="s">
        <v>15</v>
      </c>
      <c r="C53" s="348" t="str">
        <f>Słownik!B232</f>
        <v>Rezerwa uzgodnieniowa</v>
      </c>
      <c r="D53" s="480">
        <f>D48-D49-D50-D51-D52</f>
        <v>0</v>
      </c>
      <c r="E53" s="535"/>
      <c r="F53" s="525"/>
      <c r="G53" s="526"/>
      <c r="H53" s="527"/>
    </row>
    <row r="54" spans="2:15">
      <c r="B54" s="311"/>
      <c r="C54" s="311"/>
      <c r="D54" s="538"/>
      <c r="E54" s="535"/>
      <c r="F54" s="525"/>
      <c r="G54" s="525"/>
      <c r="H54" s="527"/>
    </row>
    <row r="55" spans="2:15">
      <c r="B55" s="314" t="s">
        <v>814</v>
      </c>
      <c r="C55" s="311"/>
      <c r="D55" s="538"/>
      <c r="E55" s="535"/>
      <c r="F55" s="525"/>
      <c r="G55" s="525"/>
      <c r="H55" s="527"/>
    </row>
    <row r="56" spans="2:15">
      <c r="B56" s="347" t="str">
        <f>Słownik!B158</f>
        <v>Lp.</v>
      </c>
      <c r="C56" s="344" t="str">
        <f>Słownik!B239</f>
        <v xml:space="preserve">Przewidywane zyski uwzględnione w przyszłych składkach (EPIFP) </v>
      </c>
      <c r="D56" s="500" t="str">
        <f>Słownik!B233</f>
        <v>Wartość</v>
      </c>
      <c r="E56" s="533"/>
      <c r="F56" s="313"/>
      <c r="G56" s="313"/>
      <c r="H56" s="527"/>
    </row>
    <row r="57" spans="2:15">
      <c r="B57" s="317" t="s">
        <v>7</v>
      </c>
      <c r="C57" s="119" t="str">
        <f>Słownik!B240</f>
        <v>Przewidywane zyski uwzględnione w przyszłych składkach (EPIFP) - ubezpieczenia na życie</v>
      </c>
      <c r="D57" s="536">
        <v>0</v>
      </c>
      <c r="E57" s="533"/>
      <c r="F57" s="313"/>
      <c r="G57" s="313"/>
      <c r="H57" s="527"/>
    </row>
    <row r="58" spans="2:15">
      <c r="B58" s="317" t="s">
        <v>8</v>
      </c>
      <c r="C58" s="119" t="str">
        <f>Słownik!B241</f>
        <v>Przewidywane zyski uwzględnione w przyszłych składkach (EPIFP) - ubezpieczenia inne niż na życie</v>
      </c>
      <c r="D58" s="536">
        <v>0</v>
      </c>
      <c r="E58" s="533"/>
      <c r="F58" s="313"/>
      <c r="G58" s="313"/>
      <c r="H58" s="527"/>
    </row>
    <row r="59" spans="2:15">
      <c r="B59" s="321" t="s">
        <v>10</v>
      </c>
      <c r="C59" s="349" t="str">
        <f>Słownik!B242</f>
        <v>EPIFP razem</v>
      </c>
      <c r="D59" s="480">
        <f>D57+D58</f>
        <v>0</v>
      </c>
      <c r="E59" s="533"/>
      <c r="F59" s="313"/>
      <c r="G59" s="313"/>
      <c r="H59" s="527"/>
    </row>
    <row r="60" spans="2:15">
      <c r="B60" s="325"/>
      <c r="C60" s="325"/>
      <c r="D60" s="525"/>
      <c r="E60" s="533"/>
      <c r="F60" s="313"/>
      <c r="G60" s="313"/>
      <c r="H60" s="527"/>
    </row>
    <row r="61" spans="2:15">
      <c r="B61" s="314" t="s">
        <v>814</v>
      </c>
      <c r="C61" s="323"/>
      <c r="D61" s="531"/>
      <c r="E61" s="531"/>
      <c r="F61" s="313"/>
      <c r="G61" s="313"/>
      <c r="H61" s="527"/>
    </row>
    <row r="62" spans="2:15" ht="52.5" customHeight="1">
      <c r="B62" s="250" t="str">
        <f>Słownik!B158</f>
        <v>Lp.</v>
      </c>
      <c r="C62" s="344" t="str">
        <f>Słownik!B243</f>
        <v>Podmioty, w których zakład ubezpieczeń/reasekuracji posiada udziały kapitałowe - odliczenia od środków własnych</v>
      </c>
      <c r="D62" s="500" t="str">
        <f>Słownik!B27</f>
        <v>Wartość wg Wypłacalność II</v>
      </c>
      <c r="E62" s="500" t="str">
        <f>Słownik!B195</f>
        <v>Kategoria 1 - nieograniczone</v>
      </c>
      <c r="F62" s="500" t="str">
        <f>Słownik!B196</f>
        <v>Kategoria 1 - ograniczone</v>
      </c>
      <c r="G62" s="500" t="str">
        <f>Słownik!B197</f>
        <v>Kategoria 2</v>
      </c>
      <c r="H62" s="500" t="str">
        <f>Słownik!B245</f>
        <v>Udział (%)</v>
      </c>
      <c r="I62" s="62"/>
      <c r="J62" s="63"/>
      <c r="K62" s="63"/>
      <c r="L62" s="63"/>
      <c r="M62" s="63"/>
      <c r="N62" s="63"/>
      <c r="O62" s="63"/>
    </row>
    <row r="63" spans="2:15">
      <c r="B63" s="324" t="s">
        <v>7</v>
      </c>
      <c r="C63" s="326" t="str">
        <f>Słownik!B244</f>
        <v>&lt;nazwa podmiotu&gt;</v>
      </c>
      <c r="D63" s="480">
        <f>SUM(E63:G63)</f>
        <v>0</v>
      </c>
      <c r="E63" s="539">
        <v>0</v>
      </c>
      <c r="F63" s="539">
        <v>0</v>
      </c>
      <c r="G63" s="539">
        <v>0</v>
      </c>
      <c r="H63" s="540">
        <v>0</v>
      </c>
      <c r="I63" s="63"/>
      <c r="J63" s="63"/>
      <c r="K63" s="63"/>
      <c r="L63" s="64"/>
      <c r="M63" s="64"/>
      <c r="N63" s="64"/>
      <c r="O63" s="64"/>
    </row>
    <row r="64" spans="2:15">
      <c r="B64" s="317" t="s">
        <v>8</v>
      </c>
      <c r="C64" s="318" t="str">
        <f>Słownik!B244</f>
        <v>&lt;nazwa podmiotu&gt;</v>
      </c>
      <c r="D64" s="480">
        <f t="shared" ref="D64:D70" si="0">SUM(E64:G64)</f>
        <v>0</v>
      </c>
      <c r="E64" s="517">
        <v>0</v>
      </c>
      <c r="F64" s="517">
        <v>0</v>
      </c>
      <c r="G64" s="517">
        <v>0</v>
      </c>
      <c r="H64" s="490">
        <v>0</v>
      </c>
      <c r="I64" s="63"/>
      <c r="J64" s="63"/>
      <c r="K64" s="63"/>
      <c r="L64" s="64"/>
      <c r="M64" s="64"/>
      <c r="N64" s="64"/>
      <c r="O64" s="64"/>
    </row>
    <row r="65" spans="2:15">
      <c r="B65" s="317" t="s">
        <v>10</v>
      </c>
      <c r="C65" s="318" t="str">
        <f>Słownik!B244</f>
        <v>&lt;nazwa podmiotu&gt;</v>
      </c>
      <c r="D65" s="480">
        <f t="shared" si="0"/>
        <v>0</v>
      </c>
      <c r="E65" s="517">
        <v>0</v>
      </c>
      <c r="F65" s="517">
        <v>0</v>
      </c>
      <c r="G65" s="517">
        <v>0</v>
      </c>
      <c r="H65" s="490">
        <v>0</v>
      </c>
      <c r="I65" s="63"/>
      <c r="J65" s="63"/>
      <c r="K65" s="63"/>
      <c r="L65" s="64"/>
      <c r="M65" s="64"/>
      <c r="N65" s="64"/>
      <c r="O65" s="64"/>
    </row>
    <row r="66" spans="2:15">
      <c r="B66" s="317" t="s">
        <v>12</v>
      </c>
      <c r="C66" s="318"/>
      <c r="D66" s="480">
        <f t="shared" si="0"/>
        <v>0</v>
      </c>
      <c r="E66" s="517">
        <v>0</v>
      </c>
      <c r="F66" s="517">
        <v>0</v>
      </c>
      <c r="G66" s="517">
        <v>0</v>
      </c>
      <c r="H66" s="490">
        <v>0</v>
      </c>
      <c r="I66" s="63"/>
      <c r="J66" s="63"/>
      <c r="K66" s="63"/>
      <c r="L66" s="64"/>
      <c r="M66" s="64"/>
      <c r="N66" s="64"/>
      <c r="O66" s="64"/>
    </row>
    <row r="67" spans="2:15">
      <c r="B67" s="317" t="s">
        <v>14</v>
      </c>
      <c r="C67" s="318"/>
      <c r="D67" s="480">
        <f t="shared" si="0"/>
        <v>0</v>
      </c>
      <c r="E67" s="517">
        <v>0</v>
      </c>
      <c r="F67" s="517">
        <v>0</v>
      </c>
      <c r="G67" s="517">
        <v>0</v>
      </c>
      <c r="H67" s="490">
        <v>0</v>
      </c>
      <c r="I67" s="63"/>
      <c r="J67" s="63"/>
      <c r="K67" s="63"/>
      <c r="L67" s="64"/>
      <c r="M67" s="64"/>
      <c r="N67" s="64"/>
      <c r="O67" s="64"/>
    </row>
    <row r="68" spans="2:15">
      <c r="B68" s="317" t="s">
        <v>15</v>
      </c>
      <c r="C68" s="318"/>
      <c r="D68" s="480">
        <f t="shared" si="0"/>
        <v>0</v>
      </c>
      <c r="E68" s="517">
        <v>0</v>
      </c>
      <c r="F68" s="517">
        <v>0</v>
      </c>
      <c r="G68" s="517">
        <v>0</v>
      </c>
      <c r="H68" s="490">
        <v>0</v>
      </c>
      <c r="I68" s="63"/>
      <c r="J68" s="63"/>
      <c r="K68" s="63"/>
      <c r="L68" s="64"/>
      <c r="M68" s="64"/>
      <c r="N68" s="64"/>
      <c r="O68" s="64"/>
    </row>
    <row r="69" spans="2:15">
      <c r="B69" s="317" t="s">
        <v>16</v>
      </c>
      <c r="C69" s="318"/>
      <c r="D69" s="480">
        <f t="shared" si="0"/>
        <v>0</v>
      </c>
      <c r="E69" s="517">
        <v>0</v>
      </c>
      <c r="F69" s="517">
        <v>0</v>
      </c>
      <c r="G69" s="517">
        <v>0</v>
      </c>
      <c r="H69" s="490">
        <v>0</v>
      </c>
      <c r="I69" s="63"/>
      <c r="J69" s="63"/>
      <c r="K69" s="63"/>
      <c r="L69" s="64"/>
      <c r="M69" s="64"/>
      <c r="N69" s="64"/>
      <c r="O69" s="64"/>
    </row>
    <row r="70" spans="2:15">
      <c r="B70" s="317" t="s">
        <v>17</v>
      </c>
      <c r="C70" s="318"/>
      <c r="D70" s="480">
        <f t="shared" si="0"/>
        <v>0</v>
      </c>
      <c r="E70" s="517">
        <v>0</v>
      </c>
      <c r="F70" s="517">
        <v>0</v>
      </c>
      <c r="G70" s="517">
        <v>0</v>
      </c>
      <c r="H70" s="490">
        <v>0</v>
      </c>
      <c r="I70" s="63"/>
      <c r="J70" s="63"/>
      <c r="K70" s="63"/>
      <c r="L70" s="64"/>
      <c r="M70" s="64"/>
      <c r="N70" s="64"/>
      <c r="O70" s="64"/>
    </row>
    <row r="71" spans="2:15">
      <c r="B71" s="317" t="s">
        <v>19</v>
      </c>
      <c r="C71" s="318"/>
      <c r="D71" s="480">
        <f>SUM(E71:G71)</f>
        <v>0</v>
      </c>
      <c r="E71" s="517">
        <v>0</v>
      </c>
      <c r="F71" s="517">
        <v>0</v>
      </c>
      <c r="G71" s="517">
        <v>0</v>
      </c>
      <c r="H71" s="490">
        <v>0</v>
      </c>
      <c r="I71" s="63"/>
      <c r="J71" s="63"/>
      <c r="K71" s="63"/>
      <c r="L71" s="64"/>
      <c r="M71" s="64"/>
      <c r="N71" s="64"/>
      <c r="O71" s="64"/>
    </row>
    <row r="72" spans="2:15">
      <c r="B72" s="319" t="s">
        <v>20</v>
      </c>
      <c r="C72" s="121" t="str">
        <f>Słownik!B246</f>
        <v>Udziały kapitałowe razem</v>
      </c>
      <c r="D72" s="482">
        <f>SUM(D63:D71)</f>
        <v>0</v>
      </c>
      <c r="E72" s="482">
        <f>SUM(E63:E71)</f>
        <v>0</v>
      </c>
      <c r="F72" s="482">
        <f>SUM(F63:F71)</f>
        <v>0</v>
      </c>
      <c r="G72" s="482">
        <f>SUM(G63:G71)</f>
        <v>0</v>
      </c>
      <c r="H72" s="541"/>
      <c r="I72" s="63"/>
      <c r="J72" s="63"/>
      <c r="K72" s="63"/>
      <c r="L72" s="64"/>
      <c r="M72" s="64"/>
      <c r="N72" s="64"/>
      <c r="O72" s="64"/>
    </row>
    <row r="73" spans="2:15">
      <c r="B73" s="65"/>
      <c r="C73" s="66"/>
      <c r="D73" s="542"/>
      <c r="E73" s="542"/>
      <c r="F73" s="542"/>
      <c r="G73" s="542"/>
      <c r="H73" s="542"/>
      <c r="I73" s="63"/>
      <c r="J73" s="63"/>
      <c r="K73" s="63"/>
      <c r="L73" s="64"/>
      <c r="M73" s="64"/>
      <c r="N73" s="64"/>
      <c r="O73" s="64"/>
    </row>
    <row r="74" spans="2:15">
      <c r="C74" s="64"/>
      <c r="D74" s="542"/>
      <c r="E74" s="542"/>
      <c r="F74" s="542"/>
      <c r="G74" s="542"/>
      <c r="H74" s="542"/>
      <c r="I74" s="63"/>
      <c r="J74" s="63"/>
      <c r="K74" s="63"/>
      <c r="L74" s="64"/>
      <c r="M74" s="64"/>
      <c r="N74" s="64"/>
      <c r="O74" s="64"/>
    </row>
    <row r="75" spans="2:15">
      <c r="C75" s="64"/>
      <c r="D75" s="542"/>
      <c r="E75" s="542"/>
      <c r="F75" s="542"/>
      <c r="G75" s="542"/>
      <c r="H75" s="542"/>
      <c r="I75" s="63"/>
      <c r="J75" s="63"/>
      <c r="K75" s="63"/>
      <c r="L75" s="64"/>
      <c r="M75" s="64"/>
      <c r="N75" s="64"/>
      <c r="O75" s="64"/>
    </row>
    <row r="76" spans="2:15">
      <c r="C76" s="64"/>
      <c r="D76" s="542"/>
      <c r="E76" s="542"/>
      <c r="F76" s="542"/>
      <c r="G76" s="542"/>
      <c r="H76" s="542"/>
      <c r="I76" s="63"/>
      <c r="J76" s="63"/>
      <c r="K76" s="63"/>
      <c r="L76" s="64"/>
      <c r="M76" s="64"/>
      <c r="N76" s="64"/>
      <c r="O76" s="64"/>
    </row>
    <row r="77" spans="2:15">
      <c r="C77" s="64"/>
      <c r="D77" s="542"/>
      <c r="E77" s="542"/>
      <c r="F77" s="542"/>
      <c r="G77" s="542"/>
      <c r="H77" s="542"/>
      <c r="I77" s="63"/>
      <c r="J77" s="63"/>
      <c r="K77" s="63"/>
      <c r="L77" s="64"/>
      <c r="M77" s="64"/>
      <c r="N77" s="64"/>
      <c r="O77" s="64"/>
    </row>
    <row r="78" spans="2:15">
      <c r="C78" s="64"/>
      <c r="D78" s="542"/>
      <c r="E78" s="542"/>
      <c r="F78" s="542"/>
      <c r="G78" s="542"/>
      <c r="H78" s="542"/>
      <c r="I78" s="63"/>
      <c r="J78" s="63"/>
      <c r="K78" s="63"/>
      <c r="L78" s="64"/>
      <c r="M78" s="64"/>
      <c r="N78" s="64"/>
      <c r="O78" s="64"/>
    </row>
    <row r="79" spans="2:15">
      <c r="C79" s="64"/>
      <c r="D79" s="542"/>
      <c r="E79" s="542"/>
      <c r="F79" s="542"/>
      <c r="G79" s="542"/>
      <c r="H79" s="542"/>
      <c r="I79" s="63"/>
      <c r="J79" s="63"/>
      <c r="K79" s="63"/>
      <c r="L79" s="64"/>
      <c r="M79" s="64"/>
      <c r="N79" s="64"/>
      <c r="O79" s="64"/>
    </row>
    <row r="80" spans="2:15">
      <c r="C80" s="64"/>
      <c r="D80" s="542"/>
      <c r="E80" s="542"/>
      <c r="F80" s="542"/>
      <c r="G80" s="542"/>
      <c r="H80" s="542"/>
      <c r="I80" s="63"/>
      <c r="J80" s="63"/>
      <c r="K80" s="63"/>
      <c r="L80" s="64"/>
      <c r="M80" s="64"/>
      <c r="N80" s="64"/>
      <c r="O80" s="64"/>
    </row>
    <row r="81" spans="3:15">
      <c r="C81" s="64"/>
      <c r="D81" s="542"/>
      <c r="E81" s="542"/>
      <c r="F81" s="542"/>
      <c r="G81" s="542"/>
      <c r="H81" s="542"/>
      <c r="I81" s="63"/>
      <c r="J81" s="63"/>
      <c r="K81" s="63"/>
      <c r="L81" s="64"/>
      <c r="M81" s="64"/>
      <c r="N81" s="64"/>
      <c r="O81" s="64"/>
    </row>
    <row r="82" spans="3:15">
      <c r="C82" s="64"/>
      <c r="D82" s="542"/>
      <c r="E82" s="542"/>
      <c r="F82" s="542"/>
      <c r="G82" s="542"/>
      <c r="H82" s="542"/>
      <c r="I82" s="63"/>
      <c r="J82" s="63"/>
      <c r="K82" s="63"/>
      <c r="L82" s="64"/>
      <c r="M82" s="64"/>
      <c r="N82" s="64"/>
      <c r="O82" s="64"/>
    </row>
    <row r="83" spans="3:15">
      <c r="C83" s="64"/>
      <c r="D83" s="542"/>
      <c r="E83" s="542"/>
      <c r="F83" s="542"/>
      <c r="G83" s="542"/>
      <c r="H83" s="542"/>
      <c r="I83" s="63"/>
      <c r="J83" s="63"/>
      <c r="K83" s="63"/>
      <c r="L83" s="64"/>
      <c r="M83" s="64"/>
      <c r="N83" s="64"/>
      <c r="O83" s="64"/>
    </row>
    <row r="84" spans="3:15">
      <c r="C84" s="64"/>
      <c r="D84" s="542"/>
      <c r="E84" s="542"/>
      <c r="F84" s="542"/>
      <c r="G84" s="542"/>
      <c r="H84" s="542"/>
      <c r="I84" s="63"/>
      <c r="J84" s="63"/>
      <c r="K84" s="63"/>
      <c r="L84" s="64"/>
      <c r="M84" s="64"/>
      <c r="N84" s="64"/>
      <c r="O84" s="64"/>
    </row>
    <row r="85" spans="3:15">
      <c r="C85" s="64"/>
      <c r="D85" s="542"/>
      <c r="E85" s="542"/>
      <c r="F85" s="542"/>
      <c r="G85" s="542"/>
      <c r="H85" s="542"/>
      <c r="I85" s="63"/>
      <c r="J85" s="63"/>
      <c r="K85" s="63"/>
      <c r="L85" s="64"/>
      <c r="M85" s="64"/>
      <c r="N85" s="64"/>
      <c r="O85" s="64"/>
    </row>
    <row r="86" spans="3:15">
      <c r="C86" s="64"/>
      <c r="D86" s="542"/>
      <c r="E86" s="542"/>
      <c r="F86" s="542"/>
      <c r="G86" s="542"/>
      <c r="H86" s="542"/>
      <c r="I86" s="63"/>
      <c r="J86" s="63"/>
      <c r="K86" s="63"/>
      <c r="L86" s="64"/>
      <c r="M86" s="64"/>
      <c r="N86" s="64"/>
      <c r="O86" s="64"/>
    </row>
    <row r="87" spans="3:15">
      <c r="C87" s="64"/>
      <c r="D87" s="542"/>
      <c r="E87" s="542"/>
      <c r="F87" s="542"/>
      <c r="G87" s="542"/>
      <c r="H87" s="542"/>
      <c r="I87" s="63"/>
      <c r="J87" s="63"/>
      <c r="K87" s="63"/>
      <c r="L87" s="64"/>
      <c r="M87" s="64"/>
      <c r="N87" s="64"/>
      <c r="O87" s="64"/>
    </row>
    <row r="88" spans="3:15">
      <c r="C88" s="64"/>
      <c r="D88" s="542"/>
      <c r="E88" s="542"/>
      <c r="F88" s="542"/>
      <c r="G88" s="542"/>
      <c r="H88" s="542"/>
      <c r="I88" s="63"/>
      <c r="J88" s="63"/>
      <c r="K88" s="63"/>
      <c r="L88" s="64"/>
      <c r="M88" s="64"/>
      <c r="N88" s="64"/>
      <c r="O88" s="64"/>
    </row>
    <row r="89" spans="3:15">
      <c r="C89" s="64"/>
      <c r="D89" s="542"/>
      <c r="E89" s="542"/>
      <c r="F89" s="542"/>
      <c r="G89" s="542"/>
      <c r="H89" s="542"/>
      <c r="I89" s="63"/>
      <c r="J89" s="63"/>
      <c r="K89" s="63"/>
      <c r="L89" s="64"/>
      <c r="M89" s="64"/>
      <c r="N89" s="64"/>
      <c r="O89" s="64"/>
    </row>
    <row r="90" spans="3:15">
      <c r="C90" s="64"/>
      <c r="D90" s="542"/>
      <c r="E90" s="542"/>
      <c r="F90" s="542"/>
      <c r="G90" s="542"/>
      <c r="H90" s="542"/>
      <c r="I90" s="63"/>
      <c r="J90" s="63"/>
      <c r="K90" s="63"/>
      <c r="L90" s="64"/>
      <c r="M90" s="64"/>
      <c r="N90" s="64"/>
      <c r="O90" s="64"/>
    </row>
    <row r="91" spans="3:15">
      <c r="C91" s="64"/>
      <c r="D91" s="542"/>
      <c r="E91" s="542"/>
      <c r="F91" s="542"/>
      <c r="G91" s="542"/>
      <c r="H91" s="542"/>
      <c r="I91" s="63"/>
      <c r="J91" s="63"/>
      <c r="K91" s="63"/>
      <c r="L91" s="64"/>
      <c r="M91" s="64"/>
      <c r="N91" s="64"/>
      <c r="O91" s="64"/>
    </row>
    <row r="92" spans="3:15">
      <c r="C92" s="64"/>
      <c r="D92" s="542"/>
      <c r="E92" s="542"/>
      <c r="F92" s="542"/>
      <c r="G92" s="542"/>
      <c r="H92" s="542"/>
      <c r="I92" s="64"/>
      <c r="J92" s="64"/>
      <c r="K92" s="64"/>
      <c r="L92" s="64"/>
      <c r="M92" s="64"/>
      <c r="N92" s="64"/>
      <c r="O92" s="64"/>
    </row>
    <row r="93" spans="3:15">
      <c r="C93" s="64"/>
      <c r="D93" s="542"/>
      <c r="E93" s="542"/>
      <c r="F93" s="542"/>
      <c r="G93" s="542"/>
      <c r="H93" s="542"/>
      <c r="I93" s="64"/>
      <c r="J93" s="64"/>
      <c r="K93" s="64"/>
      <c r="L93" s="64"/>
      <c r="M93" s="64"/>
      <c r="N93" s="64"/>
      <c r="O93" s="64"/>
    </row>
    <row r="94" spans="3:15">
      <c r="C94" s="64"/>
      <c r="D94" s="542"/>
      <c r="E94" s="542"/>
      <c r="F94" s="542"/>
      <c r="G94" s="542"/>
      <c r="H94" s="542"/>
      <c r="I94" s="64"/>
      <c r="J94" s="64"/>
      <c r="K94" s="64"/>
      <c r="L94" s="64"/>
      <c r="M94" s="64"/>
      <c r="N94" s="64"/>
      <c r="O94" s="64"/>
    </row>
    <row r="95" spans="3:15">
      <c r="C95" s="64"/>
      <c r="D95" s="542"/>
      <c r="E95" s="542"/>
      <c r="F95" s="542"/>
      <c r="G95" s="542"/>
      <c r="H95" s="542"/>
      <c r="I95" s="64"/>
      <c r="J95" s="64"/>
      <c r="K95" s="64"/>
      <c r="L95" s="64"/>
      <c r="M95" s="64"/>
      <c r="N95" s="64"/>
      <c r="O95" s="64"/>
    </row>
    <row r="96" spans="3:15">
      <c r="C96" s="64"/>
      <c r="D96" s="542"/>
      <c r="E96" s="542"/>
      <c r="F96" s="542"/>
      <c r="G96" s="542"/>
      <c r="H96" s="542"/>
      <c r="I96" s="64"/>
      <c r="J96" s="64"/>
      <c r="K96" s="64"/>
      <c r="L96" s="64"/>
      <c r="M96" s="64"/>
      <c r="N96" s="64"/>
      <c r="O96" s="64"/>
    </row>
    <row r="97" spans="3:15">
      <c r="C97" s="64"/>
      <c r="D97" s="542"/>
      <c r="E97" s="542"/>
      <c r="F97" s="542"/>
      <c r="G97" s="542"/>
      <c r="H97" s="542"/>
      <c r="I97" s="64"/>
      <c r="J97" s="64"/>
      <c r="K97" s="64"/>
      <c r="L97" s="64"/>
      <c r="M97" s="64"/>
      <c r="N97" s="64"/>
      <c r="O97" s="64"/>
    </row>
    <row r="98" spans="3:15">
      <c r="C98" s="64"/>
      <c r="D98" s="542"/>
      <c r="E98" s="542"/>
      <c r="F98" s="542"/>
      <c r="G98" s="542"/>
      <c r="H98" s="542"/>
      <c r="I98" s="64"/>
      <c r="J98" s="64"/>
      <c r="K98" s="64"/>
      <c r="L98" s="64"/>
      <c r="M98" s="64"/>
      <c r="N98" s="64"/>
      <c r="O98" s="64"/>
    </row>
    <row r="99" spans="3:15">
      <c r="C99" s="64"/>
      <c r="D99" s="542"/>
      <c r="E99" s="542"/>
      <c r="F99" s="542"/>
      <c r="G99" s="542"/>
      <c r="H99" s="542"/>
      <c r="I99" s="64"/>
      <c r="J99" s="64"/>
      <c r="K99" s="64"/>
      <c r="L99" s="64"/>
      <c r="M99" s="64"/>
      <c r="N99" s="64"/>
      <c r="O99" s="64"/>
    </row>
    <row r="100" spans="3:15">
      <c r="C100" s="64"/>
      <c r="D100" s="542"/>
      <c r="E100" s="542"/>
      <c r="F100" s="542"/>
      <c r="G100" s="542"/>
      <c r="H100" s="542"/>
      <c r="I100" s="64"/>
      <c r="J100" s="64"/>
      <c r="K100" s="64"/>
      <c r="L100" s="64"/>
      <c r="M100" s="64"/>
      <c r="N100" s="64"/>
      <c r="O100" s="64"/>
    </row>
    <row r="101" spans="3:15">
      <c r="C101" s="64"/>
      <c r="D101" s="64"/>
      <c r="E101" s="64"/>
      <c r="F101" s="64"/>
      <c r="G101" s="64"/>
      <c r="H101" s="64"/>
      <c r="I101" s="64"/>
      <c r="J101" s="64"/>
      <c r="K101" s="64"/>
      <c r="L101" s="64"/>
      <c r="M101" s="64"/>
      <c r="N101" s="64"/>
      <c r="O101" s="64"/>
    </row>
    <row r="102" spans="3:15">
      <c r="C102" s="64"/>
      <c r="D102" s="64"/>
      <c r="E102" s="64"/>
      <c r="F102" s="64"/>
      <c r="G102" s="64"/>
      <c r="H102" s="64"/>
      <c r="I102" s="64"/>
      <c r="J102" s="64"/>
      <c r="K102" s="64"/>
      <c r="L102" s="64"/>
      <c r="M102" s="64"/>
      <c r="N102" s="64"/>
      <c r="O102" s="64"/>
    </row>
    <row r="103" spans="3:15">
      <c r="C103" s="64"/>
      <c r="D103" s="64"/>
      <c r="E103" s="64"/>
      <c r="F103" s="64"/>
      <c r="G103" s="64"/>
      <c r="H103" s="64"/>
      <c r="I103" s="64"/>
      <c r="J103" s="64"/>
      <c r="K103" s="64"/>
      <c r="L103" s="64"/>
      <c r="M103" s="64"/>
      <c r="N103" s="64"/>
      <c r="O103" s="64"/>
    </row>
    <row r="104" spans="3:15">
      <c r="C104" s="64"/>
      <c r="D104" s="64"/>
      <c r="E104" s="64"/>
      <c r="F104" s="64"/>
      <c r="G104" s="64"/>
      <c r="H104" s="64"/>
      <c r="I104" s="64"/>
      <c r="J104" s="64"/>
      <c r="K104" s="64"/>
      <c r="L104" s="64"/>
      <c r="M104" s="64"/>
      <c r="N104" s="64"/>
      <c r="O104" s="64"/>
    </row>
    <row r="105" spans="3:15">
      <c r="C105" s="64"/>
      <c r="D105" s="64"/>
      <c r="E105" s="64"/>
      <c r="F105" s="64"/>
      <c r="G105" s="64"/>
      <c r="H105" s="64"/>
      <c r="I105" s="64"/>
      <c r="J105" s="64"/>
      <c r="K105" s="64"/>
      <c r="L105" s="64"/>
      <c r="M105" s="64"/>
      <c r="N105" s="64"/>
      <c r="O105" s="64"/>
    </row>
    <row r="106" spans="3:15">
      <c r="C106" s="64"/>
      <c r="D106" s="64"/>
      <c r="E106" s="64"/>
      <c r="F106" s="64"/>
      <c r="G106" s="64"/>
      <c r="H106" s="64"/>
      <c r="I106" s="64"/>
      <c r="J106" s="64"/>
      <c r="K106" s="64"/>
      <c r="L106" s="64"/>
      <c r="M106" s="64"/>
      <c r="N106" s="64"/>
      <c r="O106" s="64"/>
    </row>
    <row r="107" spans="3:15">
      <c r="C107" s="64"/>
      <c r="D107" s="64"/>
      <c r="E107" s="64"/>
      <c r="F107" s="64"/>
      <c r="G107" s="64"/>
      <c r="H107" s="64"/>
      <c r="I107" s="64"/>
      <c r="J107" s="64"/>
      <c r="K107" s="64"/>
      <c r="L107" s="64"/>
      <c r="M107" s="64"/>
      <c r="N107" s="64"/>
      <c r="O107" s="64"/>
    </row>
    <row r="108" spans="3:15">
      <c r="C108" s="64"/>
      <c r="D108" s="64"/>
      <c r="E108" s="64"/>
      <c r="F108" s="64"/>
      <c r="G108" s="64"/>
      <c r="H108" s="64"/>
      <c r="I108" s="64"/>
      <c r="J108" s="64"/>
      <c r="K108" s="64"/>
      <c r="L108" s="64"/>
      <c r="M108" s="64"/>
      <c r="N108" s="64"/>
      <c r="O108" s="64"/>
    </row>
    <row r="109" spans="3:15">
      <c r="C109" s="64"/>
      <c r="D109" s="64"/>
      <c r="E109" s="64"/>
      <c r="F109" s="64"/>
      <c r="G109" s="64"/>
      <c r="H109" s="64"/>
      <c r="I109" s="64"/>
      <c r="J109" s="64"/>
      <c r="K109" s="64"/>
      <c r="L109" s="64"/>
      <c r="M109" s="64"/>
      <c r="N109" s="64"/>
      <c r="O109" s="64"/>
    </row>
    <row r="110" spans="3:15">
      <c r="C110" s="64"/>
      <c r="D110" s="64"/>
      <c r="E110" s="64"/>
      <c r="F110" s="64"/>
      <c r="G110" s="64"/>
      <c r="H110" s="64"/>
      <c r="I110" s="64"/>
      <c r="J110" s="64"/>
      <c r="K110" s="64"/>
      <c r="L110" s="64"/>
      <c r="M110" s="64"/>
      <c r="N110" s="64"/>
      <c r="O110" s="64"/>
    </row>
    <row r="111" spans="3:15">
      <c r="C111" s="64"/>
      <c r="D111" s="64"/>
      <c r="E111" s="64"/>
      <c r="F111" s="64"/>
      <c r="G111" s="64"/>
      <c r="H111" s="64"/>
      <c r="I111" s="64"/>
      <c r="J111" s="64"/>
      <c r="K111" s="64"/>
      <c r="L111" s="64"/>
      <c r="M111" s="64"/>
      <c r="N111" s="64"/>
      <c r="O111" s="64"/>
    </row>
    <row r="112" spans="3:15">
      <c r="C112" s="64"/>
      <c r="D112" s="64"/>
      <c r="E112" s="64"/>
      <c r="F112" s="64"/>
      <c r="G112" s="64"/>
      <c r="H112" s="64"/>
      <c r="I112" s="64"/>
      <c r="J112" s="64"/>
      <c r="K112" s="64"/>
      <c r="L112" s="64"/>
      <c r="M112" s="64"/>
      <c r="N112" s="64"/>
      <c r="O112" s="64"/>
    </row>
    <row r="113" spans="3:15">
      <c r="C113" s="64"/>
      <c r="D113" s="64"/>
      <c r="E113" s="64"/>
      <c r="F113" s="64"/>
      <c r="G113" s="64"/>
      <c r="H113" s="64"/>
      <c r="I113" s="64"/>
      <c r="J113" s="64"/>
      <c r="K113" s="64"/>
      <c r="L113" s="64"/>
      <c r="M113" s="64"/>
      <c r="N113" s="64"/>
      <c r="O113" s="64"/>
    </row>
    <row r="114" spans="3:15">
      <c r="C114" s="64"/>
      <c r="D114" s="64"/>
      <c r="E114" s="64"/>
      <c r="F114" s="64"/>
      <c r="G114" s="64"/>
      <c r="H114" s="64"/>
      <c r="I114" s="64"/>
      <c r="J114" s="64"/>
      <c r="K114" s="64"/>
      <c r="L114" s="64"/>
      <c r="M114" s="64"/>
      <c r="N114" s="64"/>
      <c r="O114" s="64"/>
    </row>
    <row r="115" spans="3:15">
      <c r="C115" s="64"/>
      <c r="D115" s="64"/>
      <c r="E115" s="64"/>
      <c r="F115" s="64"/>
      <c r="G115" s="64"/>
      <c r="H115" s="64"/>
      <c r="I115" s="64"/>
      <c r="J115" s="64"/>
      <c r="K115" s="64"/>
      <c r="L115" s="64"/>
      <c r="M115" s="64"/>
      <c r="N115" s="64"/>
      <c r="O115" s="64"/>
    </row>
    <row r="116" spans="3:15">
      <c r="C116" s="64"/>
      <c r="D116" s="64"/>
      <c r="E116" s="64"/>
      <c r="F116" s="64"/>
      <c r="G116" s="64"/>
      <c r="H116" s="64"/>
      <c r="I116" s="64"/>
      <c r="J116" s="64"/>
      <c r="K116" s="64"/>
      <c r="L116" s="64"/>
      <c r="M116" s="64"/>
      <c r="N116" s="64"/>
      <c r="O116" s="64"/>
    </row>
    <row r="117" spans="3:15">
      <c r="C117" s="64"/>
      <c r="D117" s="64"/>
      <c r="E117" s="64"/>
      <c r="F117" s="64"/>
      <c r="G117" s="64"/>
      <c r="H117" s="64"/>
      <c r="I117" s="64"/>
      <c r="J117" s="64"/>
      <c r="K117" s="64"/>
      <c r="L117" s="64"/>
      <c r="M117" s="64"/>
      <c r="N117" s="64"/>
      <c r="O117" s="64"/>
    </row>
    <row r="118" spans="3:15">
      <c r="C118" s="64"/>
      <c r="D118" s="64"/>
      <c r="E118" s="64"/>
      <c r="F118" s="64"/>
      <c r="G118" s="64"/>
      <c r="H118" s="64"/>
      <c r="I118" s="64"/>
      <c r="J118" s="64"/>
      <c r="K118" s="64"/>
      <c r="L118" s="64"/>
      <c r="M118" s="64"/>
      <c r="N118" s="64"/>
      <c r="O118" s="64"/>
    </row>
    <row r="119" spans="3:15">
      <c r="C119" s="64"/>
      <c r="D119" s="64"/>
      <c r="E119" s="64"/>
      <c r="F119" s="64"/>
      <c r="G119" s="64"/>
      <c r="H119" s="64"/>
      <c r="I119" s="64"/>
      <c r="J119" s="64"/>
      <c r="K119" s="64"/>
      <c r="L119" s="64"/>
      <c r="M119" s="64"/>
      <c r="N119" s="64"/>
      <c r="O119" s="64"/>
    </row>
    <row r="120" spans="3:15">
      <c r="C120" s="64"/>
      <c r="D120" s="64"/>
      <c r="E120" s="64"/>
      <c r="F120" s="64"/>
      <c r="G120" s="64"/>
      <c r="H120" s="64"/>
      <c r="I120" s="64"/>
      <c r="J120" s="64"/>
      <c r="K120" s="64"/>
      <c r="L120" s="64"/>
      <c r="M120" s="64"/>
      <c r="N120" s="64"/>
      <c r="O120" s="64"/>
    </row>
    <row r="121" spans="3:15">
      <c r="C121" s="64"/>
      <c r="D121" s="64"/>
      <c r="E121" s="64"/>
      <c r="F121" s="64"/>
      <c r="G121" s="64"/>
      <c r="H121" s="64"/>
      <c r="I121" s="64"/>
      <c r="J121" s="64"/>
      <c r="K121" s="64"/>
      <c r="L121" s="64"/>
      <c r="M121" s="64"/>
      <c r="N121" s="64"/>
      <c r="O121" s="64"/>
    </row>
    <row r="122" spans="3:15">
      <c r="C122" s="64"/>
      <c r="D122" s="64"/>
      <c r="E122" s="64"/>
      <c r="F122" s="64"/>
      <c r="G122" s="64"/>
      <c r="H122" s="64"/>
      <c r="I122" s="64"/>
      <c r="J122" s="64"/>
      <c r="K122" s="64"/>
      <c r="L122" s="64"/>
      <c r="M122" s="64"/>
      <c r="N122" s="64"/>
      <c r="O122" s="64"/>
    </row>
    <row r="123" spans="3:15">
      <c r="C123" s="64"/>
      <c r="D123" s="64"/>
      <c r="E123" s="64"/>
      <c r="F123" s="64"/>
      <c r="G123" s="64"/>
      <c r="H123" s="64"/>
      <c r="I123" s="64"/>
      <c r="J123" s="64"/>
      <c r="K123" s="64"/>
      <c r="L123" s="64"/>
      <c r="M123" s="64"/>
      <c r="N123" s="64"/>
      <c r="O123" s="64"/>
    </row>
    <row r="124" spans="3:15">
      <c r="C124" s="64"/>
      <c r="D124" s="64"/>
      <c r="E124" s="64"/>
      <c r="F124" s="64"/>
      <c r="G124" s="64"/>
      <c r="H124" s="64"/>
      <c r="I124" s="64"/>
      <c r="J124" s="64"/>
      <c r="K124" s="64"/>
      <c r="L124" s="64"/>
      <c r="M124" s="64"/>
      <c r="N124" s="64"/>
      <c r="O124" s="64"/>
    </row>
  </sheetData>
  <mergeCells count="3">
    <mergeCell ref="B2:H2"/>
    <mergeCell ref="B3:C3"/>
    <mergeCell ref="B4:C4"/>
  </mergeCells>
  <hyperlinks>
    <hyperlink ref="D4" location="Indeks!A1" display="Indeks"/>
  </hyperlinks>
  <pageMargins left="0.70866141732283472" right="0.70866141732283472" top="0.74803149606299213" bottom="0.74803149606299213" header="0.31496062992125984" footer="0.31496062992125984"/>
  <pageSetup paperSize="9" scale="28" fitToHeight="10" orientation="portrait" r:id="rId1"/>
  <headerFooter differentFirst="1">
    <firstFooter>&amp;C&amp;[202/&amp;[268</firstFooter>
  </headerFooter>
  <ignoredErrors>
    <ignoredError sqref="B2:H7 B52:H62 B51:C51 E51:H51 B13:H14 B12:D12 F12:H12 B21:H30 B20:C20 F20:H20 B11:H11 B9:D9 F9:H9 B19:C19 E19:H19 B8:D8 F8:H8 B10:D10 F10:H10 B50:C50 B49:C49 E49:H49 E50:H50 B64:H72 B63:D63 F63:H63 B16:H18 B15:D15 F15:H15 B33:H36 B31:F31 H31 B38:H39 B37:D37 F37:H37 B41:H48 B40:F40 H40 B32:C32 D32:H32"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tabColor theme="1" tint="0.34998626667073579"/>
  </sheetPr>
  <dimension ref="B2:AA57"/>
  <sheetViews>
    <sheetView zoomScaleNormal="100" workbookViewId="0"/>
  </sheetViews>
  <sheetFormatPr defaultRowHeight="15"/>
  <cols>
    <col min="1" max="16384" width="9.140625" style="3"/>
  </cols>
  <sheetData>
    <row r="2" spans="2:27" ht="15.75" customHeight="1">
      <c r="B2" s="878" t="str">
        <f>Słownik!B247</f>
        <v>Struktura wymogu SCR</v>
      </c>
      <c r="C2" s="879"/>
      <c r="D2" s="879"/>
      <c r="E2" s="879"/>
      <c r="F2" s="879"/>
      <c r="G2" s="879"/>
      <c r="H2" s="879"/>
      <c r="I2" s="879"/>
      <c r="J2" s="879"/>
      <c r="K2" s="879"/>
      <c r="L2" s="879"/>
      <c r="M2" s="879"/>
      <c r="N2" s="879"/>
      <c r="O2" s="879"/>
      <c r="P2" s="879"/>
      <c r="Q2" s="879"/>
      <c r="R2" s="879"/>
      <c r="S2" s="879"/>
      <c r="T2" s="879"/>
      <c r="U2" s="879"/>
      <c r="V2" s="879"/>
      <c r="W2" s="879"/>
      <c r="X2" s="879"/>
      <c r="Y2" s="879"/>
      <c r="Z2" s="880"/>
      <c r="AA2" s="2"/>
    </row>
    <row r="3" spans="2:27">
      <c r="B3" s="881"/>
      <c r="C3" s="882"/>
      <c r="D3" s="882"/>
      <c r="E3" s="882"/>
      <c r="F3" s="882"/>
      <c r="G3" s="882"/>
      <c r="H3" s="882"/>
      <c r="I3" s="882"/>
      <c r="J3" s="882"/>
      <c r="K3" s="882"/>
      <c r="L3" s="882"/>
      <c r="M3" s="882"/>
      <c r="N3" s="882"/>
      <c r="O3" s="882"/>
      <c r="P3" s="882"/>
      <c r="Q3" s="882"/>
      <c r="R3" s="882"/>
      <c r="S3" s="882"/>
      <c r="T3" s="882"/>
      <c r="U3" s="882"/>
      <c r="V3" s="882"/>
      <c r="W3" s="882"/>
      <c r="X3" s="882"/>
      <c r="Y3" s="882"/>
      <c r="Z3" s="883"/>
    </row>
    <row r="4" spans="2:27">
      <c r="B4" s="884" t="str">
        <f>Słownik!B10</f>
        <v>Nazwa zakładu ubezpieczeń/reasekuracji:</v>
      </c>
      <c r="C4" s="884"/>
      <c r="D4" s="884"/>
      <c r="E4" s="884"/>
    </row>
    <row r="5" spans="2:27">
      <c r="B5" s="877" t="str">
        <f>IF(Nazwa_ZU=0," ",Nazwa_ZU)</f>
        <v xml:space="preserve"> </v>
      </c>
      <c r="C5" s="877"/>
      <c r="D5" s="877"/>
      <c r="E5" s="877"/>
      <c r="F5" s="877"/>
      <c r="G5" s="36" t="str">
        <f>Słownik!$B$306</f>
        <v>Indeks</v>
      </c>
    </row>
    <row r="6" spans="2:27">
      <c r="G6" s="76"/>
    </row>
    <row r="7" spans="2:27">
      <c r="B7" s="14" t="s">
        <v>841</v>
      </c>
      <c r="G7" s="76"/>
    </row>
    <row r="13" spans="2:27" ht="15.75" thickBot="1">
      <c r="J13" s="68"/>
      <c r="K13" s="68"/>
      <c r="L13" s="68"/>
      <c r="M13" s="68"/>
      <c r="N13" s="74"/>
      <c r="O13" s="68"/>
      <c r="P13" s="68"/>
      <c r="Q13" s="68"/>
      <c r="R13" s="68"/>
      <c r="S13" s="68"/>
    </row>
    <row r="14" spans="2:27" ht="15.75" thickTop="1">
      <c r="I14" s="70"/>
      <c r="N14" s="69"/>
      <c r="S14" s="69"/>
    </row>
    <row r="18" spans="4:24">
      <c r="N18" s="70"/>
    </row>
    <row r="19" spans="4:24" ht="15.75" thickBot="1">
      <c r="N19" s="70"/>
    </row>
    <row r="20" spans="4:24" ht="15.75" thickTop="1">
      <c r="D20" s="72"/>
      <c r="E20" s="71"/>
      <c r="F20" s="71"/>
      <c r="G20" s="71"/>
      <c r="H20" s="69"/>
      <c r="I20" s="71"/>
      <c r="J20" s="71"/>
      <c r="K20" s="71"/>
      <c r="L20" s="69"/>
      <c r="M20" s="71"/>
      <c r="N20" s="71"/>
      <c r="O20" s="71"/>
      <c r="P20" s="69"/>
      <c r="Q20" s="71"/>
      <c r="R20" s="71"/>
      <c r="S20" s="71"/>
      <c r="T20" s="69"/>
      <c r="U20" s="71"/>
      <c r="V20" s="71"/>
      <c r="W20" s="71"/>
      <c r="X20" s="69"/>
    </row>
    <row r="24" spans="4:24">
      <c r="D24" s="73"/>
      <c r="H24" s="70"/>
    </row>
    <row r="25" spans="4:24">
      <c r="D25" s="73"/>
      <c r="H25" s="70"/>
      <c r="P25" s="70"/>
      <c r="T25" s="70"/>
    </row>
    <row r="26" spans="4:24" ht="15.75" thickBot="1">
      <c r="H26" s="74"/>
      <c r="U26" s="73"/>
    </row>
    <row r="27" spans="4:24" ht="15.75" thickTop="1">
      <c r="F27" s="72"/>
      <c r="G27" s="69"/>
      <c r="I27" s="71"/>
      <c r="J27" s="71"/>
      <c r="K27" s="69"/>
    </row>
    <row r="28" spans="4:24">
      <c r="F28" s="73"/>
    </row>
    <row r="29" spans="4:24">
      <c r="D29" s="73"/>
      <c r="F29" s="73"/>
      <c r="P29" s="70"/>
      <c r="U29" s="73"/>
    </row>
    <row r="30" spans="4:24">
      <c r="D30" s="73"/>
      <c r="F30" s="73"/>
      <c r="P30" s="70"/>
      <c r="U30" s="73"/>
    </row>
    <row r="31" spans="4:24">
      <c r="F31" s="73"/>
    </row>
    <row r="32" spans="4:24">
      <c r="F32" s="73"/>
      <c r="H32" s="73"/>
      <c r="L32" s="73"/>
    </row>
    <row r="33" spans="4:21">
      <c r="F33" s="73"/>
      <c r="H33" s="73"/>
      <c r="L33" s="73"/>
      <c r="P33" s="70"/>
      <c r="U33" s="73"/>
    </row>
    <row r="34" spans="4:21">
      <c r="D34" s="73"/>
      <c r="F34" s="73"/>
      <c r="P34" s="70"/>
      <c r="U34" s="73"/>
    </row>
    <row r="35" spans="4:21">
      <c r="D35" s="73"/>
      <c r="F35" s="73"/>
    </row>
    <row r="36" spans="4:21">
      <c r="F36" s="73"/>
      <c r="H36" s="73"/>
      <c r="L36" s="73"/>
    </row>
    <row r="37" spans="4:21">
      <c r="F37" s="73"/>
      <c r="H37" s="73"/>
      <c r="L37" s="73"/>
    </row>
    <row r="38" spans="4:21">
      <c r="F38" s="73"/>
    </row>
    <row r="39" spans="4:21">
      <c r="D39" s="73"/>
      <c r="F39" s="73"/>
      <c r="P39" s="70"/>
    </row>
    <row r="40" spans="4:21">
      <c r="D40" s="73"/>
      <c r="F40" s="73"/>
      <c r="P40" s="70"/>
    </row>
    <row r="41" spans="4:21">
      <c r="F41" s="73"/>
      <c r="L41" s="73"/>
    </row>
    <row r="42" spans="4:21">
      <c r="F42" s="73"/>
      <c r="L42" s="73"/>
    </row>
    <row r="43" spans="4:21" ht="15.75" thickBot="1">
      <c r="D43" s="73"/>
      <c r="F43" s="75"/>
      <c r="P43" s="70"/>
    </row>
    <row r="44" spans="4:21" ht="15.75" thickTop="1">
      <c r="D44" s="73"/>
      <c r="P44" s="70"/>
    </row>
    <row r="46" spans="4:21">
      <c r="L46" s="73"/>
    </row>
    <row r="47" spans="4:21">
      <c r="L47" s="73"/>
    </row>
    <row r="48" spans="4:21">
      <c r="D48" s="73"/>
      <c r="P48" s="70"/>
    </row>
    <row r="49" spans="4:16">
      <c r="D49" s="73"/>
      <c r="P49" s="70"/>
    </row>
    <row r="51" spans="4:16">
      <c r="L51" s="73"/>
    </row>
    <row r="52" spans="4:16">
      <c r="L52" s="73"/>
      <c r="P52" s="70"/>
    </row>
    <row r="53" spans="4:16">
      <c r="P53" s="70"/>
    </row>
    <row r="55" spans="4:16">
      <c r="L55" s="73"/>
    </row>
    <row r="56" spans="4:16">
      <c r="L56" s="73"/>
    </row>
    <row r="57" spans="4:16">
      <c r="L57" s="73"/>
    </row>
  </sheetData>
  <mergeCells count="3">
    <mergeCell ref="B5:F5"/>
    <mergeCell ref="B2:Z3"/>
    <mergeCell ref="B4:E4"/>
  </mergeCells>
  <hyperlinks>
    <hyperlink ref="G5" location="Indeks!A1" display="Indeks"/>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tabColor theme="1" tint="0.34998626667073579"/>
    <pageSetUpPr fitToPage="1"/>
  </sheetPr>
  <dimension ref="A2:AO52"/>
  <sheetViews>
    <sheetView showGridLines="0" zoomScaleNormal="100" workbookViewId="0"/>
  </sheetViews>
  <sheetFormatPr defaultColWidth="9.140625" defaultRowHeight="15"/>
  <cols>
    <col min="1" max="1" width="9.140625" style="77"/>
    <col min="2" max="2" width="58.7109375" style="77" bestFit="1" customWidth="1"/>
    <col min="3" max="9" width="25.7109375" style="77" customWidth="1"/>
    <col min="10" max="10" width="19.42578125" style="77" customWidth="1"/>
    <col min="11" max="11" width="13.7109375" style="77" customWidth="1"/>
    <col min="12" max="19" width="9.140625" style="77"/>
    <col min="20" max="20" width="14.28515625" style="77" customWidth="1"/>
    <col min="21" max="125" width="9.140625" style="77"/>
    <col min="126" max="126" width="46.5703125" style="77" customWidth="1"/>
    <col min="127" max="127" width="18.28515625" style="77" customWidth="1"/>
    <col min="128" max="128" width="12.7109375" style="77" customWidth="1"/>
    <col min="129" max="129" width="18.42578125" style="77" customWidth="1"/>
    <col min="130" max="130" width="15.28515625" style="77" customWidth="1"/>
    <col min="131" max="131" width="28.85546875" style="77" customWidth="1"/>
    <col min="132" max="132" width="16.5703125" style="77" customWidth="1"/>
    <col min="133" max="133" width="28" style="77" customWidth="1"/>
    <col min="134" max="134" width="28.140625" style="77" customWidth="1"/>
    <col min="135" max="135" width="9.140625" style="77"/>
    <col min="136" max="136" width="34.140625" style="77" customWidth="1"/>
    <col min="137" max="381" width="9.140625" style="77"/>
    <col min="382" max="382" width="46.5703125" style="77" customWidth="1"/>
    <col min="383" max="383" width="18.28515625" style="77" customWidth="1"/>
    <col min="384" max="384" width="12.7109375" style="77" customWidth="1"/>
    <col min="385" max="385" width="18.42578125" style="77" customWidth="1"/>
    <col min="386" max="386" width="15.28515625" style="77" customWidth="1"/>
    <col min="387" max="387" width="28.85546875" style="77" customWidth="1"/>
    <col min="388" max="388" width="16.5703125" style="77" customWidth="1"/>
    <col min="389" max="389" width="28" style="77" customWidth="1"/>
    <col min="390" max="390" width="28.140625" style="77" customWidth="1"/>
    <col min="391" max="391" width="9.140625" style="77"/>
    <col min="392" max="392" width="34.140625" style="77" customWidth="1"/>
    <col min="393" max="637" width="9.140625" style="77"/>
    <col min="638" max="638" width="46.5703125" style="77" customWidth="1"/>
    <col min="639" max="639" width="18.28515625" style="77" customWidth="1"/>
    <col min="640" max="640" width="12.7109375" style="77" customWidth="1"/>
    <col min="641" max="641" width="18.42578125" style="77" customWidth="1"/>
    <col min="642" max="642" width="15.28515625" style="77" customWidth="1"/>
    <col min="643" max="643" width="28.85546875" style="77" customWidth="1"/>
    <col min="644" max="644" width="16.5703125" style="77" customWidth="1"/>
    <col min="645" max="645" width="28" style="77" customWidth="1"/>
    <col min="646" max="646" width="28.140625" style="77" customWidth="1"/>
    <col min="647" max="647" width="9.140625" style="77"/>
    <col min="648" max="648" width="34.140625" style="77" customWidth="1"/>
    <col min="649" max="893" width="9.140625" style="77"/>
    <col min="894" max="894" width="46.5703125" style="77" customWidth="1"/>
    <col min="895" max="895" width="18.28515625" style="77" customWidth="1"/>
    <col min="896" max="896" width="12.7109375" style="77" customWidth="1"/>
    <col min="897" max="897" width="18.42578125" style="77" customWidth="1"/>
    <col min="898" max="898" width="15.28515625" style="77" customWidth="1"/>
    <col min="899" max="899" width="28.85546875" style="77" customWidth="1"/>
    <col min="900" max="900" width="16.5703125" style="77" customWidth="1"/>
    <col min="901" max="901" width="28" style="77" customWidth="1"/>
    <col min="902" max="902" width="28.140625" style="77" customWidth="1"/>
    <col min="903" max="903" width="9.140625" style="77"/>
    <col min="904" max="904" width="34.140625" style="77" customWidth="1"/>
    <col min="905" max="1149" width="9.140625" style="77"/>
    <col min="1150" max="1150" width="46.5703125" style="77" customWidth="1"/>
    <col min="1151" max="1151" width="18.28515625" style="77" customWidth="1"/>
    <col min="1152" max="1152" width="12.7109375" style="77" customWidth="1"/>
    <col min="1153" max="1153" width="18.42578125" style="77" customWidth="1"/>
    <col min="1154" max="1154" width="15.28515625" style="77" customWidth="1"/>
    <col min="1155" max="1155" width="28.85546875" style="77" customWidth="1"/>
    <col min="1156" max="1156" width="16.5703125" style="77" customWidth="1"/>
    <col min="1157" max="1157" width="28" style="77" customWidth="1"/>
    <col min="1158" max="1158" width="28.140625" style="77" customWidth="1"/>
    <col min="1159" max="1159" width="9.140625" style="77"/>
    <col min="1160" max="1160" width="34.140625" style="77" customWidth="1"/>
    <col min="1161" max="1405" width="9.140625" style="77"/>
    <col min="1406" max="1406" width="46.5703125" style="77" customWidth="1"/>
    <col min="1407" max="1407" width="18.28515625" style="77" customWidth="1"/>
    <col min="1408" max="1408" width="12.7109375" style="77" customWidth="1"/>
    <col min="1409" max="1409" width="18.42578125" style="77" customWidth="1"/>
    <col min="1410" max="1410" width="15.28515625" style="77" customWidth="1"/>
    <col min="1411" max="1411" width="28.85546875" style="77" customWidth="1"/>
    <col min="1412" max="1412" width="16.5703125" style="77" customWidth="1"/>
    <col min="1413" max="1413" width="28" style="77" customWidth="1"/>
    <col min="1414" max="1414" width="28.140625" style="77" customWidth="1"/>
    <col min="1415" max="1415" width="9.140625" style="77"/>
    <col min="1416" max="1416" width="34.140625" style="77" customWidth="1"/>
    <col min="1417" max="1661" width="9.140625" style="77"/>
    <col min="1662" max="1662" width="46.5703125" style="77" customWidth="1"/>
    <col min="1663" max="1663" width="18.28515625" style="77" customWidth="1"/>
    <col min="1664" max="1664" width="12.7109375" style="77" customWidth="1"/>
    <col min="1665" max="1665" width="18.42578125" style="77" customWidth="1"/>
    <col min="1666" max="1666" width="15.28515625" style="77" customWidth="1"/>
    <col min="1667" max="1667" width="28.85546875" style="77" customWidth="1"/>
    <col min="1668" max="1668" width="16.5703125" style="77" customWidth="1"/>
    <col min="1669" max="1669" width="28" style="77" customWidth="1"/>
    <col min="1670" max="1670" width="28.140625" style="77" customWidth="1"/>
    <col min="1671" max="1671" width="9.140625" style="77"/>
    <col min="1672" max="1672" width="34.140625" style="77" customWidth="1"/>
    <col min="1673" max="1917" width="9.140625" style="77"/>
    <col min="1918" max="1918" width="46.5703125" style="77" customWidth="1"/>
    <col min="1919" max="1919" width="18.28515625" style="77" customWidth="1"/>
    <col min="1920" max="1920" width="12.7109375" style="77" customWidth="1"/>
    <col min="1921" max="1921" width="18.42578125" style="77" customWidth="1"/>
    <col min="1922" max="1922" width="15.28515625" style="77" customWidth="1"/>
    <col min="1923" max="1923" width="28.85546875" style="77" customWidth="1"/>
    <col min="1924" max="1924" width="16.5703125" style="77" customWidth="1"/>
    <col min="1925" max="1925" width="28" style="77" customWidth="1"/>
    <col min="1926" max="1926" width="28.140625" style="77" customWidth="1"/>
    <col min="1927" max="1927" width="9.140625" style="77"/>
    <col min="1928" max="1928" width="34.140625" style="77" customWidth="1"/>
    <col min="1929" max="2173" width="9.140625" style="77"/>
    <col min="2174" max="2174" width="46.5703125" style="77" customWidth="1"/>
    <col min="2175" max="2175" width="18.28515625" style="77" customWidth="1"/>
    <col min="2176" max="2176" width="12.7109375" style="77" customWidth="1"/>
    <col min="2177" max="2177" width="18.42578125" style="77" customWidth="1"/>
    <col min="2178" max="2178" width="15.28515625" style="77" customWidth="1"/>
    <col min="2179" max="2179" width="28.85546875" style="77" customWidth="1"/>
    <col min="2180" max="2180" width="16.5703125" style="77" customWidth="1"/>
    <col min="2181" max="2181" width="28" style="77" customWidth="1"/>
    <col min="2182" max="2182" width="28.140625" style="77" customWidth="1"/>
    <col min="2183" max="2183" width="9.140625" style="77"/>
    <col min="2184" max="2184" width="34.140625" style="77" customWidth="1"/>
    <col min="2185" max="2429" width="9.140625" style="77"/>
    <col min="2430" max="2430" width="46.5703125" style="77" customWidth="1"/>
    <col min="2431" max="2431" width="18.28515625" style="77" customWidth="1"/>
    <col min="2432" max="2432" width="12.7109375" style="77" customWidth="1"/>
    <col min="2433" max="2433" width="18.42578125" style="77" customWidth="1"/>
    <col min="2434" max="2434" width="15.28515625" style="77" customWidth="1"/>
    <col min="2435" max="2435" width="28.85546875" style="77" customWidth="1"/>
    <col min="2436" max="2436" width="16.5703125" style="77" customWidth="1"/>
    <col min="2437" max="2437" width="28" style="77" customWidth="1"/>
    <col min="2438" max="2438" width="28.140625" style="77" customWidth="1"/>
    <col min="2439" max="2439" width="9.140625" style="77"/>
    <col min="2440" max="2440" width="34.140625" style="77" customWidth="1"/>
    <col min="2441" max="2685" width="9.140625" style="77"/>
    <col min="2686" max="2686" width="46.5703125" style="77" customWidth="1"/>
    <col min="2687" max="2687" width="18.28515625" style="77" customWidth="1"/>
    <col min="2688" max="2688" width="12.7109375" style="77" customWidth="1"/>
    <col min="2689" max="2689" width="18.42578125" style="77" customWidth="1"/>
    <col min="2690" max="2690" width="15.28515625" style="77" customWidth="1"/>
    <col min="2691" max="2691" width="28.85546875" style="77" customWidth="1"/>
    <col min="2692" max="2692" width="16.5703125" style="77" customWidth="1"/>
    <col min="2693" max="2693" width="28" style="77" customWidth="1"/>
    <col min="2694" max="2694" width="28.140625" style="77" customWidth="1"/>
    <col min="2695" max="2695" width="9.140625" style="77"/>
    <col min="2696" max="2696" width="34.140625" style="77" customWidth="1"/>
    <col min="2697" max="2941" width="9.140625" style="77"/>
    <col min="2942" max="2942" width="46.5703125" style="77" customWidth="1"/>
    <col min="2943" max="2943" width="18.28515625" style="77" customWidth="1"/>
    <col min="2944" max="2944" width="12.7109375" style="77" customWidth="1"/>
    <col min="2945" max="2945" width="18.42578125" style="77" customWidth="1"/>
    <col min="2946" max="2946" width="15.28515625" style="77" customWidth="1"/>
    <col min="2947" max="2947" width="28.85546875" style="77" customWidth="1"/>
    <col min="2948" max="2948" width="16.5703125" style="77" customWidth="1"/>
    <col min="2949" max="2949" width="28" style="77" customWidth="1"/>
    <col min="2950" max="2950" width="28.140625" style="77" customWidth="1"/>
    <col min="2951" max="2951" width="9.140625" style="77"/>
    <col min="2952" max="2952" width="34.140625" style="77" customWidth="1"/>
    <col min="2953" max="3197" width="9.140625" style="77"/>
    <col min="3198" max="3198" width="46.5703125" style="77" customWidth="1"/>
    <col min="3199" max="3199" width="18.28515625" style="77" customWidth="1"/>
    <col min="3200" max="3200" width="12.7109375" style="77" customWidth="1"/>
    <col min="3201" max="3201" width="18.42578125" style="77" customWidth="1"/>
    <col min="3202" max="3202" width="15.28515625" style="77" customWidth="1"/>
    <col min="3203" max="3203" width="28.85546875" style="77" customWidth="1"/>
    <col min="3204" max="3204" width="16.5703125" style="77" customWidth="1"/>
    <col min="3205" max="3205" width="28" style="77" customWidth="1"/>
    <col min="3206" max="3206" width="28.140625" style="77" customWidth="1"/>
    <col min="3207" max="3207" width="9.140625" style="77"/>
    <col min="3208" max="3208" width="34.140625" style="77" customWidth="1"/>
    <col min="3209" max="3453" width="9.140625" style="77"/>
    <col min="3454" max="3454" width="46.5703125" style="77" customWidth="1"/>
    <col min="3455" max="3455" width="18.28515625" style="77" customWidth="1"/>
    <col min="3456" max="3456" width="12.7109375" style="77" customWidth="1"/>
    <col min="3457" max="3457" width="18.42578125" style="77" customWidth="1"/>
    <col min="3458" max="3458" width="15.28515625" style="77" customWidth="1"/>
    <col min="3459" max="3459" width="28.85546875" style="77" customWidth="1"/>
    <col min="3460" max="3460" width="16.5703125" style="77" customWidth="1"/>
    <col min="3461" max="3461" width="28" style="77" customWidth="1"/>
    <col min="3462" max="3462" width="28.140625" style="77" customWidth="1"/>
    <col min="3463" max="3463" width="9.140625" style="77"/>
    <col min="3464" max="3464" width="34.140625" style="77" customWidth="1"/>
    <col min="3465" max="3709" width="9.140625" style="77"/>
    <col min="3710" max="3710" width="46.5703125" style="77" customWidth="1"/>
    <col min="3711" max="3711" width="18.28515625" style="77" customWidth="1"/>
    <col min="3712" max="3712" width="12.7109375" style="77" customWidth="1"/>
    <col min="3713" max="3713" width="18.42578125" style="77" customWidth="1"/>
    <col min="3714" max="3714" width="15.28515625" style="77" customWidth="1"/>
    <col min="3715" max="3715" width="28.85546875" style="77" customWidth="1"/>
    <col min="3716" max="3716" width="16.5703125" style="77" customWidth="1"/>
    <col min="3717" max="3717" width="28" style="77" customWidth="1"/>
    <col min="3718" max="3718" width="28.140625" style="77" customWidth="1"/>
    <col min="3719" max="3719" width="9.140625" style="77"/>
    <col min="3720" max="3720" width="34.140625" style="77" customWidth="1"/>
    <col min="3721" max="3965" width="9.140625" style="77"/>
    <col min="3966" max="3966" width="46.5703125" style="77" customWidth="1"/>
    <col min="3967" max="3967" width="18.28515625" style="77" customWidth="1"/>
    <col min="3968" max="3968" width="12.7109375" style="77" customWidth="1"/>
    <col min="3969" max="3969" width="18.42578125" style="77" customWidth="1"/>
    <col min="3970" max="3970" width="15.28515625" style="77" customWidth="1"/>
    <col min="3971" max="3971" width="28.85546875" style="77" customWidth="1"/>
    <col min="3972" max="3972" width="16.5703125" style="77" customWidth="1"/>
    <col min="3973" max="3973" width="28" style="77" customWidth="1"/>
    <col min="3974" max="3974" width="28.140625" style="77" customWidth="1"/>
    <col min="3975" max="3975" width="9.140625" style="77"/>
    <col min="3976" max="3976" width="34.140625" style="77" customWidth="1"/>
    <col min="3977" max="4221" width="9.140625" style="77"/>
    <col min="4222" max="4222" width="46.5703125" style="77" customWidth="1"/>
    <col min="4223" max="4223" width="18.28515625" style="77" customWidth="1"/>
    <col min="4224" max="4224" width="12.7109375" style="77" customWidth="1"/>
    <col min="4225" max="4225" width="18.42578125" style="77" customWidth="1"/>
    <col min="4226" max="4226" width="15.28515625" style="77" customWidth="1"/>
    <col min="4227" max="4227" width="28.85546875" style="77" customWidth="1"/>
    <col min="4228" max="4228" width="16.5703125" style="77" customWidth="1"/>
    <col min="4229" max="4229" width="28" style="77" customWidth="1"/>
    <col min="4230" max="4230" width="28.140625" style="77" customWidth="1"/>
    <col min="4231" max="4231" width="9.140625" style="77"/>
    <col min="4232" max="4232" width="34.140625" style="77" customWidth="1"/>
    <col min="4233" max="4477" width="9.140625" style="77"/>
    <col min="4478" max="4478" width="46.5703125" style="77" customWidth="1"/>
    <col min="4479" max="4479" width="18.28515625" style="77" customWidth="1"/>
    <col min="4480" max="4480" width="12.7109375" style="77" customWidth="1"/>
    <col min="4481" max="4481" width="18.42578125" style="77" customWidth="1"/>
    <col min="4482" max="4482" width="15.28515625" style="77" customWidth="1"/>
    <col min="4483" max="4483" width="28.85546875" style="77" customWidth="1"/>
    <col min="4484" max="4484" width="16.5703125" style="77" customWidth="1"/>
    <col min="4485" max="4485" width="28" style="77" customWidth="1"/>
    <col min="4486" max="4486" width="28.140625" style="77" customWidth="1"/>
    <col min="4487" max="4487" width="9.140625" style="77"/>
    <col min="4488" max="4488" width="34.140625" style="77" customWidth="1"/>
    <col min="4489" max="4733" width="9.140625" style="77"/>
    <col min="4734" max="4734" width="46.5703125" style="77" customWidth="1"/>
    <col min="4735" max="4735" width="18.28515625" style="77" customWidth="1"/>
    <col min="4736" max="4736" width="12.7109375" style="77" customWidth="1"/>
    <col min="4737" max="4737" width="18.42578125" style="77" customWidth="1"/>
    <col min="4738" max="4738" width="15.28515625" style="77" customWidth="1"/>
    <col min="4739" max="4739" width="28.85546875" style="77" customWidth="1"/>
    <col min="4740" max="4740" width="16.5703125" style="77" customWidth="1"/>
    <col min="4741" max="4741" width="28" style="77" customWidth="1"/>
    <col min="4742" max="4742" width="28.140625" style="77" customWidth="1"/>
    <col min="4743" max="4743" width="9.140625" style="77"/>
    <col min="4744" max="4744" width="34.140625" style="77" customWidth="1"/>
    <col min="4745" max="4989" width="9.140625" style="77"/>
    <col min="4990" max="4990" width="46.5703125" style="77" customWidth="1"/>
    <col min="4991" max="4991" width="18.28515625" style="77" customWidth="1"/>
    <col min="4992" max="4992" width="12.7109375" style="77" customWidth="1"/>
    <col min="4993" max="4993" width="18.42578125" style="77" customWidth="1"/>
    <col min="4994" max="4994" width="15.28515625" style="77" customWidth="1"/>
    <col min="4995" max="4995" width="28.85546875" style="77" customWidth="1"/>
    <col min="4996" max="4996" width="16.5703125" style="77" customWidth="1"/>
    <col min="4997" max="4997" width="28" style="77" customWidth="1"/>
    <col min="4998" max="4998" width="28.140625" style="77" customWidth="1"/>
    <col min="4999" max="4999" width="9.140625" style="77"/>
    <col min="5000" max="5000" width="34.140625" style="77" customWidth="1"/>
    <col min="5001" max="5245" width="9.140625" style="77"/>
    <col min="5246" max="5246" width="46.5703125" style="77" customWidth="1"/>
    <col min="5247" max="5247" width="18.28515625" style="77" customWidth="1"/>
    <col min="5248" max="5248" width="12.7109375" style="77" customWidth="1"/>
    <col min="5249" max="5249" width="18.42578125" style="77" customWidth="1"/>
    <col min="5250" max="5250" width="15.28515625" style="77" customWidth="1"/>
    <col min="5251" max="5251" width="28.85546875" style="77" customWidth="1"/>
    <col min="5252" max="5252" width="16.5703125" style="77" customWidth="1"/>
    <col min="5253" max="5253" width="28" style="77" customWidth="1"/>
    <col min="5254" max="5254" width="28.140625" style="77" customWidth="1"/>
    <col min="5255" max="5255" width="9.140625" style="77"/>
    <col min="5256" max="5256" width="34.140625" style="77" customWidth="1"/>
    <col min="5257" max="5501" width="9.140625" style="77"/>
    <col min="5502" max="5502" width="46.5703125" style="77" customWidth="1"/>
    <col min="5503" max="5503" width="18.28515625" style="77" customWidth="1"/>
    <col min="5504" max="5504" width="12.7109375" style="77" customWidth="1"/>
    <col min="5505" max="5505" width="18.42578125" style="77" customWidth="1"/>
    <col min="5506" max="5506" width="15.28515625" style="77" customWidth="1"/>
    <col min="5507" max="5507" width="28.85546875" style="77" customWidth="1"/>
    <col min="5508" max="5508" width="16.5703125" style="77" customWidth="1"/>
    <col min="5509" max="5509" width="28" style="77" customWidth="1"/>
    <col min="5510" max="5510" width="28.140625" style="77" customWidth="1"/>
    <col min="5511" max="5511" width="9.140625" style="77"/>
    <col min="5512" max="5512" width="34.140625" style="77" customWidth="1"/>
    <col min="5513" max="5757" width="9.140625" style="77"/>
    <col min="5758" max="5758" width="46.5703125" style="77" customWidth="1"/>
    <col min="5759" max="5759" width="18.28515625" style="77" customWidth="1"/>
    <col min="5760" max="5760" width="12.7109375" style="77" customWidth="1"/>
    <col min="5761" max="5761" width="18.42578125" style="77" customWidth="1"/>
    <col min="5762" max="5762" width="15.28515625" style="77" customWidth="1"/>
    <col min="5763" max="5763" width="28.85546875" style="77" customWidth="1"/>
    <col min="5764" max="5764" width="16.5703125" style="77" customWidth="1"/>
    <col min="5765" max="5765" width="28" style="77" customWidth="1"/>
    <col min="5766" max="5766" width="28.140625" style="77" customWidth="1"/>
    <col min="5767" max="5767" width="9.140625" style="77"/>
    <col min="5768" max="5768" width="34.140625" style="77" customWidth="1"/>
    <col min="5769" max="6013" width="9.140625" style="77"/>
    <col min="6014" max="6014" width="46.5703125" style="77" customWidth="1"/>
    <col min="6015" max="6015" width="18.28515625" style="77" customWidth="1"/>
    <col min="6016" max="6016" width="12.7109375" style="77" customWidth="1"/>
    <col min="6017" max="6017" width="18.42578125" style="77" customWidth="1"/>
    <col min="6018" max="6018" width="15.28515625" style="77" customWidth="1"/>
    <col min="6019" max="6019" width="28.85546875" style="77" customWidth="1"/>
    <col min="6020" max="6020" width="16.5703125" style="77" customWidth="1"/>
    <col min="6021" max="6021" width="28" style="77" customWidth="1"/>
    <col min="6022" max="6022" width="28.140625" style="77" customWidth="1"/>
    <col min="6023" max="6023" width="9.140625" style="77"/>
    <col min="6024" max="6024" width="34.140625" style="77" customWidth="1"/>
    <col min="6025" max="6269" width="9.140625" style="77"/>
    <col min="6270" max="6270" width="46.5703125" style="77" customWidth="1"/>
    <col min="6271" max="6271" width="18.28515625" style="77" customWidth="1"/>
    <col min="6272" max="6272" width="12.7109375" style="77" customWidth="1"/>
    <col min="6273" max="6273" width="18.42578125" style="77" customWidth="1"/>
    <col min="6274" max="6274" width="15.28515625" style="77" customWidth="1"/>
    <col min="6275" max="6275" width="28.85546875" style="77" customWidth="1"/>
    <col min="6276" max="6276" width="16.5703125" style="77" customWidth="1"/>
    <col min="6277" max="6277" width="28" style="77" customWidth="1"/>
    <col min="6278" max="6278" width="28.140625" style="77" customWidth="1"/>
    <col min="6279" max="6279" width="9.140625" style="77"/>
    <col min="6280" max="6280" width="34.140625" style="77" customWidth="1"/>
    <col min="6281" max="6525" width="9.140625" style="77"/>
    <col min="6526" max="6526" width="46.5703125" style="77" customWidth="1"/>
    <col min="6527" max="6527" width="18.28515625" style="77" customWidth="1"/>
    <col min="6528" max="6528" width="12.7109375" style="77" customWidth="1"/>
    <col min="6529" max="6529" width="18.42578125" style="77" customWidth="1"/>
    <col min="6530" max="6530" width="15.28515625" style="77" customWidth="1"/>
    <col min="6531" max="6531" width="28.85546875" style="77" customWidth="1"/>
    <col min="6532" max="6532" width="16.5703125" style="77" customWidth="1"/>
    <col min="6533" max="6533" width="28" style="77" customWidth="1"/>
    <col min="6534" max="6534" width="28.140625" style="77" customWidth="1"/>
    <col min="6535" max="6535" width="9.140625" style="77"/>
    <col min="6536" max="6536" width="34.140625" style="77" customWidth="1"/>
    <col min="6537" max="6781" width="9.140625" style="77"/>
    <col min="6782" max="6782" width="46.5703125" style="77" customWidth="1"/>
    <col min="6783" max="6783" width="18.28515625" style="77" customWidth="1"/>
    <col min="6784" max="6784" width="12.7109375" style="77" customWidth="1"/>
    <col min="6785" max="6785" width="18.42578125" style="77" customWidth="1"/>
    <col min="6786" max="6786" width="15.28515625" style="77" customWidth="1"/>
    <col min="6787" max="6787" width="28.85546875" style="77" customWidth="1"/>
    <col min="6788" max="6788" width="16.5703125" style="77" customWidth="1"/>
    <col min="6789" max="6789" width="28" style="77" customWidth="1"/>
    <col min="6790" max="6790" width="28.140625" style="77" customWidth="1"/>
    <col min="6791" max="6791" width="9.140625" style="77"/>
    <col min="6792" max="6792" width="34.140625" style="77" customWidth="1"/>
    <col min="6793" max="7037" width="9.140625" style="77"/>
    <col min="7038" max="7038" width="46.5703125" style="77" customWidth="1"/>
    <col min="7039" max="7039" width="18.28515625" style="77" customWidth="1"/>
    <col min="7040" max="7040" width="12.7109375" style="77" customWidth="1"/>
    <col min="7041" max="7041" width="18.42578125" style="77" customWidth="1"/>
    <col min="7042" max="7042" width="15.28515625" style="77" customWidth="1"/>
    <col min="7043" max="7043" width="28.85546875" style="77" customWidth="1"/>
    <col min="7044" max="7044" width="16.5703125" style="77" customWidth="1"/>
    <col min="7045" max="7045" width="28" style="77" customWidth="1"/>
    <col min="7046" max="7046" width="28.140625" style="77" customWidth="1"/>
    <col min="7047" max="7047" width="9.140625" style="77"/>
    <col min="7048" max="7048" width="34.140625" style="77" customWidth="1"/>
    <col min="7049" max="7293" width="9.140625" style="77"/>
    <col min="7294" max="7294" width="46.5703125" style="77" customWidth="1"/>
    <col min="7295" max="7295" width="18.28515625" style="77" customWidth="1"/>
    <col min="7296" max="7296" width="12.7109375" style="77" customWidth="1"/>
    <col min="7297" max="7297" width="18.42578125" style="77" customWidth="1"/>
    <col min="7298" max="7298" width="15.28515625" style="77" customWidth="1"/>
    <col min="7299" max="7299" width="28.85546875" style="77" customWidth="1"/>
    <col min="7300" max="7300" width="16.5703125" style="77" customWidth="1"/>
    <col min="7301" max="7301" width="28" style="77" customWidth="1"/>
    <col min="7302" max="7302" width="28.140625" style="77" customWidth="1"/>
    <col min="7303" max="7303" width="9.140625" style="77"/>
    <col min="7304" max="7304" width="34.140625" style="77" customWidth="1"/>
    <col min="7305" max="7549" width="9.140625" style="77"/>
    <col min="7550" max="7550" width="46.5703125" style="77" customWidth="1"/>
    <col min="7551" max="7551" width="18.28515625" style="77" customWidth="1"/>
    <col min="7552" max="7552" width="12.7109375" style="77" customWidth="1"/>
    <col min="7553" max="7553" width="18.42578125" style="77" customWidth="1"/>
    <col min="7554" max="7554" width="15.28515625" style="77" customWidth="1"/>
    <col min="7555" max="7555" width="28.85546875" style="77" customWidth="1"/>
    <col min="7556" max="7556" width="16.5703125" style="77" customWidth="1"/>
    <col min="7557" max="7557" width="28" style="77" customWidth="1"/>
    <col min="7558" max="7558" width="28.140625" style="77" customWidth="1"/>
    <col min="7559" max="7559" width="9.140625" style="77"/>
    <col min="7560" max="7560" width="34.140625" style="77" customWidth="1"/>
    <col min="7561" max="7805" width="9.140625" style="77"/>
    <col min="7806" max="7806" width="46.5703125" style="77" customWidth="1"/>
    <col min="7807" max="7807" width="18.28515625" style="77" customWidth="1"/>
    <col min="7808" max="7808" width="12.7109375" style="77" customWidth="1"/>
    <col min="7809" max="7809" width="18.42578125" style="77" customWidth="1"/>
    <col min="7810" max="7810" width="15.28515625" style="77" customWidth="1"/>
    <col min="7811" max="7811" width="28.85546875" style="77" customWidth="1"/>
    <col min="7812" max="7812" width="16.5703125" style="77" customWidth="1"/>
    <col min="7813" max="7813" width="28" style="77" customWidth="1"/>
    <col min="7814" max="7814" width="28.140625" style="77" customWidth="1"/>
    <col min="7815" max="7815" width="9.140625" style="77"/>
    <col min="7816" max="7816" width="34.140625" style="77" customWidth="1"/>
    <col min="7817" max="8061" width="9.140625" style="77"/>
    <col min="8062" max="8062" width="46.5703125" style="77" customWidth="1"/>
    <col min="8063" max="8063" width="18.28515625" style="77" customWidth="1"/>
    <col min="8064" max="8064" width="12.7109375" style="77" customWidth="1"/>
    <col min="8065" max="8065" width="18.42578125" style="77" customWidth="1"/>
    <col min="8066" max="8066" width="15.28515625" style="77" customWidth="1"/>
    <col min="8067" max="8067" width="28.85546875" style="77" customWidth="1"/>
    <col min="8068" max="8068" width="16.5703125" style="77" customWidth="1"/>
    <col min="8069" max="8069" width="28" style="77" customWidth="1"/>
    <col min="8070" max="8070" width="28.140625" style="77" customWidth="1"/>
    <col min="8071" max="8071" width="9.140625" style="77"/>
    <col min="8072" max="8072" width="34.140625" style="77" customWidth="1"/>
    <col min="8073" max="8317" width="9.140625" style="77"/>
    <col min="8318" max="8318" width="46.5703125" style="77" customWidth="1"/>
    <col min="8319" max="8319" width="18.28515625" style="77" customWidth="1"/>
    <col min="8320" max="8320" width="12.7109375" style="77" customWidth="1"/>
    <col min="8321" max="8321" width="18.42578125" style="77" customWidth="1"/>
    <col min="8322" max="8322" width="15.28515625" style="77" customWidth="1"/>
    <col min="8323" max="8323" width="28.85546875" style="77" customWidth="1"/>
    <col min="8324" max="8324" width="16.5703125" style="77" customWidth="1"/>
    <col min="8325" max="8325" width="28" style="77" customWidth="1"/>
    <col min="8326" max="8326" width="28.140625" style="77" customWidth="1"/>
    <col min="8327" max="8327" width="9.140625" style="77"/>
    <col min="8328" max="8328" width="34.140625" style="77" customWidth="1"/>
    <col min="8329" max="8573" width="9.140625" style="77"/>
    <col min="8574" max="8574" width="46.5703125" style="77" customWidth="1"/>
    <col min="8575" max="8575" width="18.28515625" style="77" customWidth="1"/>
    <col min="8576" max="8576" width="12.7109375" style="77" customWidth="1"/>
    <col min="8577" max="8577" width="18.42578125" style="77" customWidth="1"/>
    <col min="8578" max="8578" width="15.28515625" style="77" customWidth="1"/>
    <col min="8579" max="8579" width="28.85546875" style="77" customWidth="1"/>
    <col min="8580" max="8580" width="16.5703125" style="77" customWidth="1"/>
    <col min="8581" max="8581" width="28" style="77" customWidth="1"/>
    <col min="8582" max="8582" width="28.140625" style="77" customWidth="1"/>
    <col min="8583" max="8583" width="9.140625" style="77"/>
    <col min="8584" max="8584" width="34.140625" style="77" customWidth="1"/>
    <col min="8585" max="8829" width="9.140625" style="77"/>
    <col min="8830" max="8830" width="46.5703125" style="77" customWidth="1"/>
    <col min="8831" max="8831" width="18.28515625" style="77" customWidth="1"/>
    <col min="8832" max="8832" width="12.7109375" style="77" customWidth="1"/>
    <col min="8833" max="8833" width="18.42578125" style="77" customWidth="1"/>
    <col min="8834" max="8834" width="15.28515625" style="77" customWidth="1"/>
    <col min="8835" max="8835" width="28.85546875" style="77" customWidth="1"/>
    <col min="8836" max="8836" width="16.5703125" style="77" customWidth="1"/>
    <col min="8837" max="8837" width="28" style="77" customWidth="1"/>
    <col min="8838" max="8838" width="28.140625" style="77" customWidth="1"/>
    <col min="8839" max="8839" width="9.140625" style="77"/>
    <col min="8840" max="8840" width="34.140625" style="77" customWidth="1"/>
    <col min="8841" max="9085" width="9.140625" style="77"/>
    <col min="9086" max="9086" width="46.5703125" style="77" customWidth="1"/>
    <col min="9087" max="9087" width="18.28515625" style="77" customWidth="1"/>
    <col min="9088" max="9088" width="12.7109375" style="77" customWidth="1"/>
    <col min="9089" max="9089" width="18.42578125" style="77" customWidth="1"/>
    <col min="9090" max="9090" width="15.28515625" style="77" customWidth="1"/>
    <col min="9091" max="9091" width="28.85546875" style="77" customWidth="1"/>
    <col min="9092" max="9092" width="16.5703125" style="77" customWidth="1"/>
    <col min="9093" max="9093" width="28" style="77" customWidth="1"/>
    <col min="9094" max="9094" width="28.140625" style="77" customWidth="1"/>
    <col min="9095" max="9095" width="9.140625" style="77"/>
    <col min="9096" max="9096" width="34.140625" style="77" customWidth="1"/>
    <col min="9097" max="9341" width="9.140625" style="77"/>
    <col min="9342" max="9342" width="46.5703125" style="77" customWidth="1"/>
    <col min="9343" max="9343" width="18.28515625" style="77" customWidth="1"/>
    <col min="9344" max="9344" width="12.7109375" style="77" customWidth="1"/>
    <col min="9345" max="9345" width="18.42578125" style="77" customWidth="1"/>
    <col min="9346" max="9346" width="15.28515625" style="77" customWidth="1"/>
    <col min="9347" max="9347" width="28.85546875" style="77" customWidth="1"/>
    <col min="9348" max="9348" width="16.5703125" style="77" customWidth="1"/>
    <col min="9349" max="9349" width="28" style="77" customWidth="1"/>
    <col min="9350" max="9350" width="28.140625" style="77" customWidth="1"/>
    <col min="9351" max="9351" width="9.140625" style="77"/>
    <col min="9352" max="9352" width="34.140625" style="77" customWidth="1"/>
    <col min="9353" max="9597" width="9.140625" style="77"/>
    <col min="9598" max="9598" width="46.5703125" style="77" customWidth="1"/>
    <col min="9599" max="9599" width="18.28515625" style="77" customWidth="1"/>
    <col min="9600" max="9600" width="12.7109375" style="77" customWidth="1"/>
    <col min="9601" max="9601" width="18.42578125" style="77" customWidth="1"/>
    <col min="9602" max="9602" width="15.28515625" style="77" customWidth="1"/>
    <col min="9603" max="9603" width="28.85546875" style="77" customWidth="1"/>
    <col min="9604" max="9604" width="16.5703125" style="77" customWidth="1"/>
    <col min="9605" max="9605" width="28" style="77" customWidth="1"/>
    <col min="9606" max="9606" width="28.140625" style="77" customWidth="1"/>
    <col min="9607" max="9607" width="9.140625" style="77"/>
    <col min="9608" max="9608" width="34.140625" style="77" customWidth="1"/>
    <col min="9609" max="9853" width="9.140625" style="77"/>
    <col min="9854" max="9854" width="46.5703125" style="77" customWidth="1"/>
    <col min="9855" max="9855" width="18.28515625" style="77" customWidth="1"/>
    <col min="9856" max="9856" width="12.7109375" style="77" customWidth="1"/>
    <col min="9857" max="9857" width="18.42578125" style="77" customWidth="1"/>
    <col min="9858" max="9858" width="15.28515625" style="77" customWidth="1"/>
    <col min="9859" max="9859" width="28.85546875" style="77" customWidth="1"/>
    <col min="9860" max="9860" width="16.5703125" style="77" customWidth="1"/>
    <col min="9861" max="9861" width="28" style="77" customWidth="1"/>
    <col min="9862" max="9862" width="28.140625" style="77" customWidth="1"/>
    <col min="9863" max="9863" width="9.140625" style="77"/>
    <col min="9864" max="9864" width="34.140625" style="77" customWidth="1"/>
    <col min="9865" max="10109" width="9.140625" style="77"/>
    <col min="10110" max="10110" width="46.5703125" style="77" customWidth="1"/>
    <col min="10111" max="10111" width="18.28515625" style="77" customWidth="1"/>
    <col min="10112" max="10112" width="12.7109375" style="77" customWidth="1"/>
    <col min="10113" max="10113" width="18.42578125" style="77" customWidth="1"/>
    <col min="10114" max="10114" width="15.28515625" style="77" customWidth="1"/>
    <col min="10115" max="10115" width="28.85546875" style="77" customWidth="1"/>
    <col min="10116" max="10116" width="16.5703125" style="77" customWidth="1"/>
    <col min="10117" max="10117" width="28" style="77" customWidth="1"/>
    <col min="10118" max="10118" width="28.140625" style="77" customWidth="1"/>
    <col min="10119" max="10119" width="9.140625" style="77"/>
    <col min="10120" max="10120" width="34.140625" style="77" customWidth="1"/>
    <col min="10121" max="10365" width="9.140625" style="77"/>
    <col min="10366" max="10366" width="46.5703125" style="77" customWidth="1"/>
    <col min="10367" max="10367" width="18.28515625" style="77" customWidth="1"/>
    <col min="10368" max="10368" width="12.7109375" style="77" customWidth="1"/>
    <col min="10369" max="10369" width="18.42578125" style="77" customWidth="1"/>
    <col min="10370" max="10370" width="15.28515625" style="77" customWidth="1"/>
    <col min="10371" max="10371" width="28.85546875" style="77" customWidth="1"/>
    <col min="10372" max="10372" width="16.5703125" style="77" customWidth="1"/>
    <col min="10373" max="10373" width="28" style="77" customWidth="1"/>
    <col min="10374" max="10374" width="28.140625" style="77" customWidth="1"/>
    <col min="10375" max="10375" width="9.140625" style="77"/>
    <col min="10376" max="10376" width="34.140625" style="77" customWidth="1"/>
    <col min="10377" max="10621" width="9.140625" style="77"/>
    <col min="10622" max="10622" width="46.5703125" style="77" customWidth="1"/>
    <col min="10623" max="10623" width="18.28515625" style="77" customWidth="1"/>
    <col min="10624" max="10624" width="12.7109375" style="77" customWidth="1"/>
    <col min="10625" max="10625" width="18.42578125" style="77" customWidth="1"/>
    <col min="10626" max="10626" width="15.28515625" style="77" customWidth="1"/>
    <col min="10627" max="10627" width="28.85546875" style="77" customWidth="1"/>
    <col min="10628" max="10628" width="16.5703125" style="77" customWidth="1"/>
    <col min="10629" max="10629" width="28" style="77" customWidth="1"/>
    <col min="10630" max="10630" width="28.140625" style="77" customWidth="1"/>
    <col min="10631" max="10631" width="9.140625" style="77"/>
    <col min="10632" max="10632" width="34.140625" style="77" customWidth="1"/>
    <col min="10633" max="10877" width="9.140625" style="77"/>
    <col min="10878" max="10878" width="46.5703125" style="77" customWidth="1"/>
    <col min="10879" max="10879" width="18.28515625" style="77" customWidth="1"/>
    <col min="10880" max="10880" width="12.7109375" style="77" customWidth="1"/>
    <col min="10881" max="10881" width="18.42578125" style="77" customWidth="1"/>
    <col min="10882" max="10882" width="15.28515625" style="77" customWidth="1"/>
    <col min="10883" max="10883" width="28.85546875" style="77" customWidth="1"/>
    <col min="10884" max="10884" width="16.5703125" style="77" customWidth="1"/>
    <col min="10885" max="10885" width="28" style="77" customWidth="1"/>
    <col min="10886" max="10886" width="28.140625" style="77" customWidth="1"/>
    <col min="10887" max="10887" width="9.140625" style="77"/>
    <col min="10888" max="10888" width="34.140625" style="77" customWidth="1"/>
    <col min="10889" max="11133" width="9.140625" style="77"/>
    <col min="11134" max="11134" width="46.5703125" style="77" customWidth="1"/>
    <col min="11135" max="11135" width="18.28515625" style="77" customWidth="1"/>
    <col min="11136" max="11136" width="12.7109375" style="77" customWidth="1"/>
    <col min="11137" max="11137" width="18.42578125" style="77" customWidth="1"/>
    <col min="11138" max="11138" width="15.28515625" style="77" customWidth="1"/>
    <col min="11139" max="11139" width="28.85546875" style="77" customWidth="1"/>
    <col min="11140" max="11140" width="16.5703125" style="77" customWidth="1"/>
    <col min="11141" max="11141" width="28" style="77" customWidth="1"/>
    <col min="11142" max="11142" width="28.140625" style="77" customWidth="1"/>
    <col min="11143" max="11143" width="9.140625" style="77"/>
    <col min="11144" max="11144" width="34.140625" style="77" customWidth="1"/>
    <col min="11145" max="11389" width="9.140625" style="77"/>
    <col min="11390" max="11390" width="46.5703125" style="77" customWidth="1"/>
    <col min="11391" max="11391" width="18.28515625" style="77" customWidth="1"/>
    <col min="11392" max="11392" width="12.7109375" style="77" customWidth="1"/>
    <col min="11393" max="11393" width="18.42578125" style="77" customWidth="1"/>
    <col min="11394" max="11394" width="15.28515625" style="77" customWidth="1"/>
    <col min="11395" max="11395" width="28.85546875" style="77" customWidth="1"/>
    <col min="11396" max="11396" width="16.5703125" style="77" customWidth="1"/>
    <col min="11397" max="11397" width="28" style="77" customWidth="1"/>
    <col min="11398" max="11398" width="28.140625" style="77" customWidth="1"/>
    <col min="11399" max="11399" width="9.140625" style="77"/>
    <col min="11400" max="11400" width="34.140625" style="77" customWidth="1"/>
    <col min="11401" max="11645" width="9.140625" style="77"/>
    <col min="11646" max="11646" width="46.5703125" style="77" customWidth="1"/>
    <col min="11647" max="11647" width="18.28515625" style="77" customWidth="1"/>
    <col min="11648" max="11648" width="12.7109375" style="77" customWidth="1"/>
    <col min="11649" max="11649" width="18.42578125" style="77" customWidth="1"/>
    <col min="11650" max="11650" width="15.28515625" style="77" customWidth="1"/>
    <col min="11651" max="11651" width="28.85546875" style="77" customWidth="1"/>
    <col min="11652" max="11652" width="16.5703125" style="77" customWidth="1"/>
    <col min="11653" max="11653" width="28" style="77" customWidth="1"/>
    <col min="11654" max="11654" width="28.140625" style="77" customWidth="1"/>
    <col min="11655" max="11655" width="9.140625" style="77"/>
    <col min="11656" max="11656" width="34.140625" style="77" customWidth="1"/>
    <col min="11657" max="11901" width="9.140625" style="77"/>
    <col min="11902" max="11902" width="46.5703125" style="77" customWidth="1"/>
    <col min="11903" max="11903" width="18.28515625" style="77" customWidth="1"/>
    <col min="11904" max="11904" width="12.7109375" style="77" customWidth="1"/>
    <col min="11905" max="11905" width="18.42578125" style="77" customWidth="1"/>
    <col min="11906" max="11906" width="15.28515625" style="77" customWidth="1"/>
    <col min="11907" max="11907" width="28.85546875" style="77" customWidth="1"/>
    <col min="11908" max="11908" width="16.5703125" style="77" customWidth="1"/>
    <col min="11909" max="11909" width="28" style="77" customWidth="1"/>
    <col min="11910" max="11910" width="28.140625" style="77" customWidth="1"/>
    <col min="11911" max="11911" width="9.140625" style="77"/>
    <col min="11912" max="11912" width="34.140625" style="77" customWidth="1"/>
    <col min="11913" max="12157" width="9.140625" style="77"/>
    <col min="12158" max="12158" width="46.5703125" style="77" customWidth="1"/>
    <col min="12159" max="12159" width="18.28515625" style="77" customWidth="1"/>
    <col min="12160" max="12160" width="12.7109375" style="77" customWidth="1"/>
    <col min="12161" max="12161" width="18.42578125" style="77" customWidth="1"/>
    <col min="12162" max="12162" width="15.28515625" style="77" customWidth="1"/>
    <col min="12163" max="12163" width="28.85546875" style="77" customWidth="1"/>
    <col min="12164" max="12164" width="16.5703125" style="77" customWidth="1"/>
    <col min="12165" max="12165" width="28" style="77" customWidth="1"/>
    <col min="12166" max="12166" width="28.140625" style="77" customWidth="1"/>
    <col min="12167" max="12167" width="9.140625" style="77"/>
    <col min="12168" max="12168" width="34.140625" style="77" customWidth="1"/>
    <col min="12169" max="12413" width="9.140625" style="77"/>
    <col min="12414" max="12414" width="46.5703125" style="77" customWidth="1"/>
    <col min="12415" max="12415" width="18.28515625" style="77" customWidth="1"/>
    <col min="12416" max="12416" width="12.7109375" style="77" customWidth="1"/>
    <col min="12417" max="12417" width="18.42578125" style="77" customWidth="1"/>
    <col min="12418" max="12418" width="15.28515625" style="77" customWidth="1"/>
    <col min="12419" max="12419" width="28.85546875" style="77" customWidth="1"/>
    <col min="12420" max="12420" width="16.5703125" style="77" customWidth="1"/>
    <col min="12421" max="12421" width="28" style="77" customWidth="1"/>
    <col min="12422" max="12422" width="28.140625" style="77" customWidth="1"/>
    <col min="12423" max="12423" width="9.140625" style="77"/>
    <col min="12424" max="12424" width="34.140625" style="77" customWidth="1"/>
    <col min="12425" max="12669" width="9.140625" style="77"/>
    <col min="12670" max="12670" width="46.5703125" style="77" customWidth="1"/>
    <col min="12671" max="12671" width="18.28515625" style="77" customWidth="1"/>
    <col min="12672" max="12672" width="12.7109375" style="77" customWidth="1"/>
    <col min="12673" max="12673" width="18.42578125" style="77" customWidth="1"/>
    <col min="12674" max="12674" width="15.28515625" style="77" customWidth="1"/>
    <col min="12675" max="12675" width="28.85546875" style="77" customWidth="1"/>
    <col min="12676" max="12676" width="16.5703125" style="77" customWidth="1"/>
    <col min="12677" max="12677" width="28" style="77" customWidth="1"/>
    <col min="12678" max="12678" width="28.140625" style="77" customWidth="1"/>
    <col min="12679" max="12679" width="9.140625" style="77"/>
    <col min="12680" max="12680" width="34.140625" style="77" customWidth="1"/>
    <col min="12681" max="12925" width="9.140625" style="77"/>
    <col min="12926" max="12926" width="46.5703125" style="77" customWidth="1"/>
    <col min="12927" max="12927" width="18.28515625" style="77" customWidth="1"/>
    <col min="12928" max="12928" width="12.7109375" style="77" customWidth="1"/>
    <col min="12929" max="12929" width="18.42578125" style="77" customWidth="1"/>
    <col min="12930" max="12930" width="15.28515625" style="77" customWidth="1"/>
    <col min="12931" max="12931" width="28.85546875" style="77" customWidth="1"/>
    <col min="12932" max="12932" width="16.5703125" style="77" customWidth="1"/>
    <col min="12933" max="12933" width="28" style="77" customWidth="1"/>
    <col min="12934" max="12934" width="28.140625" style="77" customWidth="1"/>
    <col min="12935" max="12935" width="9.140625" style="77"/>
    <col min="12936" max="12936" width="34.140625" style="77" customWidth="1"/>
    <col min="12937" max="13181" width="9.140625" style="77"/>
    <col min="13182" max="13182" width="46.5703125" style="77" customWidth="1"/>
    <col min="13183" max="13183" width="18.28515625" style="77" customWidth="1"/>
    <col min="13184" max="13184" width="12.7109375" style="77" customWidth="1"/>
    <col min="13185" max="13185" width="18.42578125" style="77" customWidth="1"/>
    <col min="13186" max="13186" width="15.28515625" style="77" customWidth="1"/>
    <col min="13187" max="13187" width="28.85546875" style="77" customWidth="1"/>
    <col min="13188" max="13188" width="16.5703125" style="77" customWidth="1"/>
    <col min="13189" max="13189" width="28" style="77" customWidth="1"/>
    <col min="13190" max="13190" width="28.140625" style="77" customWidth="1"/>
    <col min="13191" max="13191" width="9.140625" style="77"/>
    <col min="13192" max="13192" width="34.140625" style="77" customWidth="1"/>
    <col min="13193" max="13437" width="9.140625" style="77"/>
    <col min="13438" max="13438" width="46.5703125" style="77" customWidth="1"/>
    <col min="13439" max="13439" width="18.28515625" style="77" customWidth="1"/>
    <col min="13440" max="13440" width="12.7109375" style="77" customWidth="1"/>
    <col min="13441" max="13441" width="18.42578125" style="77" customWidth="1"/>
    <col min="13442" max="13442" width="15.28515625" style="77" customWidth="1"/>
    <col min="13443" max="13443" width="28.85546875" style="77" customWidth="1"/>
    <col min="13444" max="13444" width="16.5703125" style="77" customWidth="1"/>
    <col min="13445" max="13445" width="28" style="77" customWidth="1"/>
    <col min="13446" max="13446" width="28.140625" style="77" customWidth="1"/>
    <col min="13447" max="13447" width="9.140625" style="77"/>
    <col min="13448" max="13448" width="34.140625" style="77" customWidth="1"/>
    <col min="13449" max="13693" width="9.140625" style="77"/>
    <col min="13694" max="13694" width="46.5703125" style="77" customWidth="1"/>
    <col min="13695" max="13695" width="18.28515625" style="77" customWidth="1"/>
    <col min="13696" max="13696" width="12.7109375" style="77" customWidth="1"/>
    <col min="13697" max="13697" width="18.42578125" style="77" customWidth="1"/>
    <col min="13698" max="13698" width="15.28515625" style="77" customWidth="1"/>
    <col min="13699" max="13699" width="28.85546875" style="77" customWidth="1"/>
    <col min="13700" max="13700" width="16.5703125" style="77" customWidth="1"/>
    <col min="13701" max="13701" width="28" style="77" customWidth="1"/>
    <col min="13702" max="13702" width="28.140625" style="77" customWidth="1"/>
    <col min="13703" max="13703" width="9.140625" style="77"/>
    <col min="13704" max="13704" width="34.140625" style="77" customWidth="1"/>
    <col min="13705" max="13949" width="9.140625" style="77"/>
    <col min="13950" max="13950" width="46.5703125" style="77" customWidth="1"/>
    <col min="13951" max="13951" width="18.28515625" style="77" customWidth="1"/>
    <col min="13952" max="13952" width="12.7109375" style="77" customWidth="1"/>
    <col min="13953" max="13953" width="18.42578125" style="77" customWidth="1"/>
    <col min="13954" max="13954" width="15.28515625" style="77" customWidth="1"/>
    <col min="13955" max="13955" width="28.85546875" style="77" customWidth="1"/>
    <col min="13956" max="13956" width="16.5703125" style="77" customWidth="1"/>
    <col min="13957" max="13957" width="28" style="77" customWidth="1"/>
    <col min="13958" max="13958" width="28.140625" style="77" customWidth="1"/>
    <col min="13959" max="13959" width="9.140625" style="77"/>
    <col min="13960" max="13960" width="34.140625" style="77" customWidth="1"/>
    <col min="13961" max="14205" width="9.140625" style="77"/>
    <col min="14206" max="14206" width="46.5703125" style="77" customWidth="1"/>
    <col min="14207" max="14207" width="18.28515625" style="77" customWidth="1"/>
    <col min="14208" max="14208" width="12.7109375" style="77" customWidth="1"/>
    <col min="14209" max="14209" width="18.42578125" style="77" customWidth="1"/>
    <col min="14210" max="14210" width="15.28515625" style="77" customWidth="1"/>
    <col min="14211" max="14211" width="28.85546875" style="77" customWidth="1"/>
    <col min="14212" max="14212" width="16.5703125" style="77" customWidth="1"/>
    <col min="14213" max="14213" width="28" style="77" customWidth="1"/>
    <col min="14214" max="14214" width="28.140625" style="77" customWidth="1"/>
    <col min="14215" max="14215" width="9.140625" style="77"/>
    <col min="14216" max="14216" width="34.140625" style="77" customWidth="1"/>
    <col min="14217" max="14461" width="9.140625" style="77"/>
    <col min="14462" max="14462" width="46.5703125" style="77" customWidth="1"/>
    <col min="14463" max="14463" width="18.28515625" style="77" customWidth="1"/>
    <col min="14464" max="14464" width="12.7109375" style="77" customWidth="1"/>
    <col min="14465" max="14465" width="18.42578125" style="77" customWidth="1"/>
    <col min="14466" max="14466" width="15.28515625" style="77" customWidth="1"/>
    <col min="14467" max="14467" width="28.85546875" style="77" customWidth="1"/>
    <col min="14468" max="14468" width="16.5703125" style="77" customWidth="1"/>
    <col min="14469" max="14469" width="28" style="77" customWidth="1"/>
    <col min="14470" max="14470" width="28.140625" style="77" customWidth="1"/>
    <col min="14471" max="14471" width="9.140625" style="77"/>
    <col min="14472" max="14472" width="34.140625" style="77" customWidth="1"/>
    <col min="14473" max="14717" width="9.140625" style="77"/>
    <col min="14718" max="14718" width="46.5703125" style="77" customWidth="1"/>
    <col min="14719" max="14719" width="18.28515625" style="77" customWidth="1"/>
    <col min="14720" max="14720" width="12.7109375" style="77" customWidth="1"/>
    <col min="14721" max="14721" width="18.42578125" style="77" customWidth="1"/>
    <col min="14722" max="14722" width="15.28515625" style="77" customWidth="1"/>
    <col min="14723" max="14723" width="28.85546875" style="77" customWidth="1"/>
    <col min="14724" max="14724" width="16.5703125" style="77" customWidth="1"/>
    <col min="14725" max="14725" width="28" style="77" customWidth="1"/>
    <col min="14726" max="14726" width="28.140625" style="77" customWidth="1"/>
    <col min="14727" max="14727" width="9.140625" style="77"/>
    <col min="14728" max="14728" width="34.140625" style="77" customWidth="1"/>
    <col min="14729" max="14973" width="9.140625" style="77"/>
    <col min="14974" max="14974" width="46.5703125" style="77" customWidth="1"/>
    <col min="14975" max="14975" width="18.28515625" style="77" customWidth="1"/>
    <col min="14976" max="14976" width="12.7109375" style="77" customWidth="1"/>
    <col min="14977" max="14977" width="18.42578125" style="77" customWidth="1"/>
    <col min="14978" max="14978" width="15.28515625" style="77" customWidth="1"/>
    <col min="14979" max="14979" width="28.85546875" style="77" customWidth="1"/>
    <col min="14980" max="14980" width="16.5703125" style="77" customWidth="1"/>
    <col min="14981" max="14981" width="28" style="77" customWidth="1"/>
    <col min="14982" max="14982" width="28.140625" style="77" customWidth="1"/>
    <col min="14983" max="14983" width="9.140625" style="77"/>
    <col min="14984" max="14984" width="34.140625" style="77" customWidth="1"/>
    <col min="14985" max="15229" width="9.140625" style="77"/>
    <col min="15230" max="15230" width="46.5703125" style="77" customWidth="1"/>
    <col min="15231" max="15231" width="18.28515625" style="77" customWidth="1"/>
    <col min="15232" max="15232" width="12.7109375" style="77" customWidth="1"/>
    <col min="15233" max="15233" width="18.42578125" style="77" customWidth="1"/>
    <col min="15234" max="15234" width="15.28515625" style="77" customWidth="1"/>
    <col min="15235" max="15235" width="28.85546875" style="77" customWidth="1"/>
    <col min="15236" max="15236" width="16.5703125" style="77" customWidth="1"/>
    <col min="15237" max="15237" width="28" style="77" customWidth="1"/>
    <col min="15238" max="15238" width="28.140625" style="77" customWidth="1"/>
    <col min="15239" max="15239" width="9.140625" style="77"/>
    <col min="15240" max="15240" width="34.140625" style="77" customWidth="1"/>
    <col min="15241" max="15485" width="9.140625" style="77"/>
    <col min="15486" max="15486" width="46.5703125" style="77" customWidth="1"/>
    <col min="15487" max="15487" width="18.28515625" style="77" customWidth="1"/>
    <col min="15488" max="15488" width="12.7109375" style="77" customWidth="1"/>
    <col min="15489" max="15489" width="18.42578125" style="77" customWidth="1"/>
    <col min="15490" max="15490" width="15.28515625" style="77" customWidth="1"/>
    <col min="15491" max="15491" width="28.85546875" style="77" customWidth="1"/>
    <col min="15492" max="15492" width="16.5703125" style="77" customWidth="1"/>
    <col min="15493" max="15493" width="28" style="77" customWidth="1"/>
    <col min="15494" max="15494" width="28.140625" style="77" customWidth="1"/>
    <col min="15495" max="15495" width="9.140625" style="77"/>
    <col min="15496" max="15496" width="34.140625" style="77" customWidth="1"/>
    <col min="15497" max="15741" width="9.140625" style="77"/>
    <col min="15742" max="15742" width="46.5703125" style="77" customWidth="1"/>
    <col min="15743" max="15743" width="18.28515625" style="77" customWidth="1"/>
    <col min="15744" max="15744" width="12.7109375" style="77" customWidth="1"/>
    <col min="15745" max="15745" width="18.42578125" style="77" customWidth="1"/>
    <col min="15746" max="15746" width="15.28515625" style="77" customWidth="1"/>
    <col min="15747" max="15747" width="28.85546875" style="77" customWidth="1"/>
    <col min="15748" max="15748" width="16.5703125" style="77" customWidth="1"/>
    <col min="15749" max="15749" width="28" style="77" customWidth="1"/>
    <col min="15750" max="15750" width="28.140625" style="77" customWidth="1"/>
    <col min="15751" max="15751" width="9.140625" style="77"/>
    <col min="15752" max="15752" width="34.140625" style="77" customWidth="1"/>
    <col min="15753" max="15997" width="9.140625" style="77"/>
    <col min="15998" max="15998" width="46.5703125" style="77" customWidth="1"/>
    <col min="15999" max="15999" width="18.28515625" style="77" customWidth="1"/>
    <col min="16000" max="16000" width="12.7109375" style="77" customWidth="1"/>
    <col min="16001" max="16001" width="18.42578125" style="77" customWidth="1"/>
    <col min="16002" max="16002" width="15.28515625" style="77" customWidth="1"/>
    <col min="16003" max="16003" width="28.85546875" style="77" customWidth="1"/>
    <col min="16004" max="16004" width="16.5703125" style="77" customWidth="1"/>
    <col min="16005" max="16005" width="28" style="77" customWidth="1"/>
    <col min="16006" max="16006" width="28.140625" style="77" customWidth="1"/>
    <col min="16007" max="16007" width="9.140625" style="77"/>
    <col min="16008" max="16008" width="34.140625" style="77" customWidth="1"/>
    <col min="16009" max="16384" width="9.140625" style="77"/>
  </cols>
  <sheetData>
    <row r="2" spans="1:19" ht="34.5" customHeight="1">
      <c r="A2" s="80"/>
      <c r="B2" s="819" t="str">
        <f>Słownik!B248</f>
        <v>SCR - ryzyko rynkowe</v>
      </c>
      <c r="C2" s="820"/>
      <c r="D2" s="820"/>
      <c r="E2" s="820"/>
      <c r="F2" s="820"/>
      <c r="G2" s="820"/>
      <c r="H2" s="820"/>
      <c r="I2" s="820"/>
      <c r="J2" s="820"/>
      <c r="K2" s="81"/>
      <c r="L2" s="33"/>
      <c r="M2" s="33"/>
      <c r="N2" s="33"/>
      <c r="O2" s="33"/>
      <c r="P2" s="33"/>
      <c r="Q2" s="33"/>
      <c r="R2" s="33"/>
      <c r="S2" s="33"/>
    </row>
    <row r="3" spans="1:19" ht="22.5" customHeight="1">
      <c r="B3" s="192" t="str">
        <f>Słownik!B10</f>
        <v>Nazwa zakładu ubezpieczeń/reasekuracji:</v>
      </c>
      <c r="C3" s="192"/>
      <c r="D3" s="192"/>
      <c r="E3" s="192"/>
      <c r="F3" s="192"/>
      <c r="G3" s="192"/>
      <c r="H3" s="192"/>
      <c r="I3" s="192"/>
      <c r="J3" s="194"/>
      <c r="K3" s="67"/>
      <c r="L3" s="67"/>
      <c r="M3" s="33"/>
      <c r="N3" s="33"/>
      <c r="O3" s="33"/>
      <c r="P3" s="33"/>
      <c r="Q3" s="33"/>
      <c r="R3" s="33"/>
      <c r="S3" s="33"/>
    </row>
    <row r="4" spans="1:19" ht="13.5" customHeight="1">
      <c r="B4" s="208" t="str">
        <f>IF(Nazwa_ZU=0," ",Nazwa_ZU)</f>
        <v xml:space="preserve"> </v>
      </c>
      <c r="C4" s="248" t="str">
        <f>Słownik!$B$306</f>
        <v>Indeks</v>
      </c>
      <c r="D4" s="248" t="str">
        <f>Słownik!$B$247</f>
        <v>Struktura wymogu SCR</v>
      </c>
      <c r="E4" s="195"/>
      <c r="F4" s="196"/>
      <c r="G4" s="197"/>
      <c r="H4" s="197"/>
      <c r="I4" s="197"/>
      <c r="J4" s="197"/>
      <c r="K4" s="33"/>
      <c r="L4" s="33"/>
      <c r="M4" s="33"/>
      <c r="N4" s="33"/>
      <c r="O4" s="33"/>
      <c r="P4" s="33"/>
      <c r="Q4" s="33"/>
      <c r="R4" s="33"/>
      <c r="S4" s="33"/>
    </row>
    <row r="5" spans="1:19" ht="13.5" customHeight="1">
      <c r="B5" s="706"/>
      <c r="C5" s="299"/>
      <c r="D5" s="299"/>
      <c r="E5" s="675"/>
      <c r="F5" s="196"/>
      <c r="G5" s="197"/>
      <c r="H5" s="197"/>
      <c r="I5" s="197"/>
      <c r="J5" s="197"/>
      <c r="K5" s="33"/>
      <c r="L5" s="33"/>
      <c r="M5" s="33"/>
      <c r="N5" s="33"/>
      <c r="O5" s="33"/>
      <c r="P5" s="33"/>
      <c r="Q5" s="33"/>
      <c r="R5" s="33"/>
      <c r="S5" s="33"/>
    </row>
    <row r="6" spans="1:19" ht="13.5" customHeight="1">
      <c r="B6" s="14" t="s">
        <v>1219</v>
      </c>
      <c r="C6" s="299"/>
      <c r="D6" s="299"/>
      <c r="E6" s="675"/>
      <c r="F6" s="196"/>
      <c r="G6" s="197"/>
      <c r="H6" s="197"/>
      <c r="I6" s="197"/>
      <c r="J6" s="197"/>
      <c r="K6" s="33"/>
      <c r="L6" s="33"/>
      <c r="M6" s="33"/>
      <c r="N6" s="33"/>
      <c r="O6" s="33"/>
      <c r="P6" s="33"/>
      <c r="Q6" s="33"/>
      <c r="R6" s="33"/>
      <c r="S6" s="33"/>
    </row>
    <row r="7" spans="1:19" ht="21.75" customHeight="1">
      <c r="B7" s="199"/>
      <c r="C7" s="199"/>
      <c r="D7" s="199"/>
      <c r="E7" s="199"/>
      <c r="F7" s="199"/>
      <c r="G7" s="199"/>
      <c r="H7" s="199"/>
      <c r="I7" s="199"/>
      <c r="J7" s="200"/>
    </row>
    <row r="8" spans="1:19" ht="29.25" customHeight="1">
      <c r="B8" s="351" t="str">
        <f>Słownik!$B$249</f>
        <v>Czy zastosowano uproszczenie?</v>
      </c>
      <c r="C8" s="352"/>
      <c r="D8" s="353"/>
      <c r="E8" s="887"/>
      <c r="F8" s="887"/>
      <c r="G8" s="887"/>
      <c r="H8" s="888"/>
      <c r="I8" s="888"/>
      <c r="J8" s="354"/>
    </row>
    <row r="9" spans="1:19">
      <c r="B9" s="355"/>
      <c r="C9" s="356"/>
      <c r="D9" s="356"/>
      <c r="E9" s="195"/>
      <c r="F9" s="195"/>
      <c r="G9" s="195"/>
      <c r="H9" s="357"/>
      <c r="I9" s="357"/>
      <c r="J9" s="354"/>
    </row>
    <row r="10" spans="1:19" ht="45" customHeight="1">
      <c r="B10" s="358"/>
      <c r="C10" s="744" t="str">
        <f>Słownik!B250</f>
        <v>Początkowe wartości bezwzględne przed szokiem</v>
      </c>
      <c r="D10" s="745"/>
      <c r="E10" s="766" t="str">
        <f>Słownik!B251</f>
        <v>Wartości bezwględne po szoku</v>
      </c>
      <c r="F10" s="766"/>
      <c r="G10" s="766"/>
      <c r="H10" s="766"/>
      <c r="I10" s="766"/>
      <c r="J10" s="199"/>
    </row>
    <row r="11" spans="1:19" ht="74.25" customHeight="1">
      <c r="B11" s="359"/>
      <c r="C11" s="205" t="str">
        <f>Słownik!B252</f>
        <v>Aktywa</v>
      </c>
      <c r="D11" s="205" t="str">
        <f>Słownik!B253</f>
        <v>Zobowiązania</v>
      </c>
      <c r="E11" s="205" t="str">
        <f>Słownik!B252</f>
        <v>Aktywa</v>
      </c>
      <c r="F11" s="205" t="str">
        <f>Słownik!B255</f>
        <v>Zobowiązania 
(z uwzględnieniem zdolności RTU do pokrywania strat)</v>
      </c>
      <c r="G11" s="205" t="str">
        <f>Słownik!B257</f>
        <v>Wymóg kapitałowy netto</v>
      </c>
      <c r="H11" s="205" t="str">
        <f>Słownik!B258</f>
        <v>Zobowiązania (z wyłączeniem zdolności RTU do pokrywania strat)</v>
      </c>
      <c r="I11" s="205" t="str">
        <f>Słownik!B260</f>
        <v>Wymóg kapitałowy brutto</v>
      </c>
      <c r="J11" s="199"/>
    </row>
    <row r="12" spans="1:19" ht="24" customHeight="1">
      <c r="B12" s="350" t="s">
        <v>683</v>
      </c>
      <c r="C12" s="124"/>
      <c r="D12" s="124"/>
      <c r="E12" s="124"/>
      <c r="F12" s="124"/>
      <c r="G12" s="124"/>
      <c r="H12" s="124"/>
      <c r="I12" s="124"/>
      <c r="J12" s="124"/>
    </row>
    <row r="13" spans="1:19" ht="24.95" customHeight="1">
      <c r="B13" s="128" t="str">
        <f>Słownik!B261</f>
        <v>Ryzyko stopy procentowej</v>
      </c>
      <c r="C13" s="543"/>
      <c r="D13" s="543"/>
      <c r="E13" s="543"/>
      <c r="F13" s="543"/>
      <c r="G13" s="482">
        <f>IF(J14="up",MAX(G15,0),MAX(G14,0))</f>
        <v>0</v>
      </c>
      <c r="H13" s="543"/>
      <c r="I13" s="482">
        <f>IF(J14="up",MAX(I15,0),MAX(I14,0))</f>
        <v>0</v>
      </c>
      <c r="J13" s="688" t="str">
        <f>Słownik!B313</f>
        <v>Wykorzystany szok</v>
      </c>
      <c r="K13" s="124"/>
    </row>
    <row r="14" spans="1:19" ht="24.95" customHeight="1">
      <c r="B14" s="692" t="str">
        <f>Słownik!B262</f>
        <v>Ryzyko stopy procentowej - dolny szok</v>
      </c>
      <c r="C14" s="698">
        <v>0</v>
      </c>
      <c r="D14" s="698">
        <v>0</v>
      </c>
      <c r="E14" s="698">
        <v>0</v>
      </c>
      <c r="F14" s="698">
        <v>0</v>
      </c>
      <c r="G14" s="480">
        <f>MAX(0,C14-D14-(E14-F14))</f>
        <v>0</v>
      </c>
      <c r="H14" s="698">
        <v>0</v>
      </c>
      <c r="I14" s="480">
        <f>MAX(0,C14-D14-(E14-H14))</f>
        <v>0</v>
      </c>
      <c r="J14" s="885" t="str">
        <f>IF(G15&gt;G14,"up","down")</f>
        <v>down</v>
      </c>
      <c r="K14" s="124"/>
    </row>
    <row r="15" spans="1:19" ht="24.95" customHeight="1">
      <c r="B15" s="693" t="str">
        <f>Słownik!B263</f>
        <v>Ryzyko stopy procentowej - górny szok</v>
      </c>
      <c r="C15" s="699">
        <v>0</v>
      </c>
      <c r="D15" s="699">
        <v>0</v>
      </c>
      <c r="E15" s="699">
        <v>0</v>
      </c>
      <c r="F15" s="699">
        <v>0</v>
      </c>
      <c r="G15" s="480">
        <f>MAX(0,C15-D15-(E15-F15))</f>
        <v>0</v>
      </c>
      <c r="H15" s="699">
        <v>0</v>
      </c>
      <c r="I15" s="480">
        <f>MAX(0,C15-D15-(E15-H15))</f>
        <v>0</v>
      </c>
      <c r="J15" s="886"/>
      <c r="K15" s="124"/>
    </row>
    <row r="16" spans="1:19" ht="24.95" customHeight="1">
      <c r="B16" s="128" t="str">
        <f>Słownik!B264</f>
        <v>Ryzyko cen akcji</v>
      </c>
      <c r="C16" s="543"/>
      <c r="D16" s="543"/>
      <c r="E16" s="543"/>
      <c r="F16" s="543"/>
      <c r="G16" s="482">
        <f>SQRT(G17^2+2*G17*G21*Corr_Eq+G21^2)</f>
        <v>0</v>
      </c>
      <c r="H16" s="543"/>
      <c r="I16" s="482">
        <f>SQRT(I17^2+2*I17*I21*Corr_Eq+I21^2)</f>
        <v>0</v>
      </c>
      <c r="J16" s="545"/>
      <c r="K16" s="124"/>
    </row>
    <row r="17" spans="1:41" ht="24.95" customHeight="1">
      <c r="B17" s="128" t="str">
        <f>Słownik!B265</f>
        <v>Typ 1 akcji</v>
      </c>
      <c r="C17" s="480">
        <f>C18+C19+C20</f>
        <v>0</v>
      </c>
      <c r="D17" s="522">
        <v>0</v>
      </c>
      <c r="E17" s="480">
        <f>E18+E19+E20</f>
        <v>0</v>
      </c>
      <c r="F17" s="522">
        <v>0</v>
      </c>
      <c r="G17" s="480">
        <f>MAX(0,C17-D17-(E17-F17))</f>
        <v>0</v>
      </c>
      <c r="H17" s="522">
        <v>0</v>
      </c>
      <c r="I17" s="480">
        <f>MAX(0,C17-D17-(E17-H17))</f>
        <v>0</v>
      </c>
      <c r="J17" s="545"/>
      <c r="K17" s="124"/>
    </row>
    <row r="18" spans="1:41" ht="24.95" customHeight="1">
      <c r="B18" s="694" t="str">
        <f>Słownik!B266</f>
        <v>Typ 1</v>
      </c>
      <c r="C18" s="698">
        <v>0</v>
      </c>
      <c r="D18" s="543"/>
      <c r="E18" s="698">
        <v>0</v>
      </c>
      <c r="F18" s="543"/>
      <c r="G18" s="543"/>
      <c r="H18" s="543"/>
      <c r="I18" s="543"/>
      <c r="J18" s="545"/>
      <c r="K18" s="124"/>
    </row>
    <row r="19" spans="1:41" ht="24.95" customHeight="1">
      <c r="B19" s="695" t="str">
        <f>Słownik!B267</f>
        <v>Udziały strategiczne (typ 1)</v>
      </c>
      <c r="C19" s="700">
        <v>0</v>
      </c>
      <c r="D19" s="543"/>
      <c r="E19" s="700">
        <v>0</v>
      </c>
      <c r="F19" s="543"/>
      <c r="G19" s="543"/>
      <c r="H19" s="543"/>
      <c r="I19" s="543"/>
      <c r="J19" s="545"/>
      <c r="K19" s="124"/>
    </row>
    <row r="20" spans="1:41" ht="24.95" customHeight="1">
      <c r="B20" s="696" t="str">
        <f>Słownik!B268</f>
        <v>W oparciu o czas trwania (typ 1)</v>
      </c>
      <c r="C20" s="699">
        <v>0</v>
      </c>
      <c r="D20" s="543"/>
      <c r="E20" s="699">
        <v>0</v>
      </c>
      <c r="F20" s="543"/>
      <c r="G20" s="543"/>
      <c r="H20" s="543"/>
      <c r="I20" s="543"/>
      <c r="J20" s="545"/>
      <c r="K20" s="124"/>
    </row>
    <row r="21" spans="1:41" ht="24.95" customHeight="1">
      <c r="B21" s="128" t="str">
        <f>Słownik!B269</f>
        <v>Typ 2 akcji</v>
      </c>
      <c r="C21" s="480">
        <f>C22+C23+C24</f>
        <v>0</v>
      </c>
      <c r="D21" s="522">
        <v>0</v>
      </c>
      <c r="E21" s="480">
        <f>E22+E23+E24</f>
        <v>0</v>
      </c>
      <c r="F21" s="522">
        <v>0</v>
      </c>
      <c r="G21" s="480">
        <f>MAX(0,C21-D21-(E21-F21))</f>
        <v>0</v>
      </c>
      <c r="H21" s="522">
        <v>0</v>
      </c>
      <c r="I21" s="480">
        <f>MAX(0,C21-D21-(E21-H21))</f>
        <v>0</v>
      </c>
      <c r="J21" s="545"/>
      <c r="K21" s="124"/>
    </row>
    <row r="22" spans="1:41" ht="24.95" customHeight="1">
      <c r="B22" s="694" t="str">
        <f>Słownik!B270</f>
        <v>Typ 2</v>
      </c>
      <c r="C22" s="698">
        <v>0</v>
      </c>
      <c r="D22" s="543"/>
      <c r="E22" s="698">
        <v>0</v>
      </c>
      <c r="F22" s="543"/>
      <c r="G22" s="543"/>
      <c r="H22" s="543"/>
      <c r="I22" s="543"/>
      <c r="J22" s="545"/>
      <c r="K22" s="124"/>
    </row>
    <row r="23" spans="1:41" ht="24.95" customHeight="1">
      <c r="B23" s="695" t="str">
        <f>Słownik!B271</f>
        <v>Udziały strategiczne (typ 2)</v>
      </c>
      <c r="C23" s="700">
        <v>0</v>
      </c>
      <c r="D23" s="543"/>
      <c r="E23" s="700">
        <v>0</v>
      </c>
      <c r="F23" s="543"/>
      <c r="G23" s="543"/>
      <c r="H23" s="543"/>
      <c r="I23" s="543"/>
      <c r="J23" s="545"/>
      <c r="K23" s="124"/>
    </row>
    <row r="24" spans="1:41" ht="24.95" customHeight="1">
      <c r="B24" s="696" t="str">
        <f>Słownik!B272</f>
        <v>W oparciu o czas trwania (typ 2)</v>
      </c>
      <c r="C24" s="699">
        <v>0</v>
      </c>
      <c r="D24" s="543"/>
      <c r="E24" s="699">
        <v>0</v>
      </c>
      <c r="F24" s="543"/>
      <c r="G24" s="543"/>
      <c r="H24" s="543"/>
      <c r="I24" s="543"/>
      <c r="J24" s="545"/>
      <c r="K24" s="124"/>
    </row>
    <row r="25" spans="1:41" s="79" customFormat="1" ht="24.95" customHeight="1">
      <c r="A25" s="77"/>
      <c r="B25" s="128" t="str">
        <f>Słownik!B273</f>
        <v>Ryzyko cen nieruchomości</v>
      </c>
      <c r="C25" s="522">
        <v>0</v>
      </c>
      <c r="D25" s="522">
        <v>0</v>
      </c>
      <c r="E25" s="522">
        <v>0</v>
      </c>
      <c r="F25" s="522">
        <v>0</v>
      </c>
      <c r="G25" s="482">
        <f>MAX(0,C25-D25-(E25-F25))</f>
        <v>0</v>
      </c>
      <c r="H25" s="522">
        <v>0</v>
      </c>
      <c r="I25" s="482">
        <f>MAX(0,C25-D25-(E25-H25))</f>
        <v>0</v>
      </c>
      <c r="J25" s="548"/>
      <c r="K25" s="126"/>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row>
    <row r="26" spans="1:41" ht="24.95" customHeight="1">
      <c r="B26" s="128" t="str">
        <f>Słownik!B274</f>
        <v>Ryzyko spreadu kredytowego</v>
      </c>
      <c r="C26" s="543"/>
      <c r="D26" s="543"/>
      <c r="E26" s="543"/>
      <c r="F26" s="543"/>
      <c r="G26" s="482">
        <f>G27+G28+G31</f>
        <v>0</v>
      </c>
      <c r="H26" s="543"/>
      <c r="I26" s="482">
        <f>I27+I28+I31</f>
        <v>0</v>
      </c>
      <c r="J26" s="548"/>
      <c r="K26" s="126"/>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row>
    <row r="27" spans="1:41" ht="24.95" customHeight="1">
      <c r="B27" s="692" t="str">
        <f>Słownik!B275</f>
        <v>Obligacje i pożyczki</v>
      </c>
      <c r="C27" s="522">
        <v>0</v>
      </c>
      <c r="D27" s="522">
        <v>0</v>
      </c>
      <c r="E27" s="522">
        <v>0</v>
      </c>
      <c r="F27" s="522">
        <v>0</v>
      </c>
      <c r="G27" s="480">
        <f>MAX(0,C27-D27-(E27-F27))</f>
        <v>0</v>
      </c>
      <c r="H27" s="522">
        <v>0</v>
      </c>
      <c r="I27" s="480">
        <f>MAX(0,C27-D27-(E27-H27))</f>
        <v>0</v>
      </c>
      <c r="J27" s="548"/>
      <c r="K27" s="126"/>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row>
    <row r="28" spans="1:41" ht="24.95" customHeight="1">
      <c r="B28" s="697" t="str">
        <f>Słownik!B276</f>
        <v>Kredytowe instrumenty pochodne</v>
      </c>
      <c r="C28" s="543"/>
      <c r="D28" s="543"/>
      <c r="E28" s="543"/>
      <c r="F28" s="543"/>
      <c r="G28" s="480">
        <f>IF(J29="up",MAX(G30,0),MAX(G29,0))</f>
        <v>0</v>
      </c>
      <c r="H28" s="543"/>
      <c r="I28" s="480">
        <f>IF(J29="up",MAX(I30,0),MAX(I29,0))</f>
        <v>0</v>
      </c>
      <c r="J28" s="688" t="str">
        <f>Słownik!B313</f>
        <v>Wykorzystany szok</v>
      </c>
      <c r="K28" s="126"/>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row>
    <row r="29" spans="1:41" ht="24.95" customHeight="1">
      <c r="B29" s="695" t="str">
        <f>Słownik!B277</f>
        <v>Kredytowe instrumenty pochodne - dolny szok</v>
      </c>
      <c r="C29" s="698">
        <v>0</v>
      </c>
      <c r="D29" s="698">
        <v>0</v>
      </c>
      <c r="E29" s="698">
        <v>0</v>
      </c>
      <c r="F29" s="698">
        <v>0</v>
      </c>
      <c r="G29" s="480">
        <f>MAX(0,C29-D29-(E29-F29))</f>
        <v>0</v>
      </c>
      <c r="H29" s="698">
        <v>0</v>
      </c>
      <c r="I29" s="480">
        <f>MAX(0,C29-D29-(E29-H29))</f>
        <v>0</v>
      </c>
      <c r="J29" s="885" t="str">
        <f>IF(G30&gt;G29,"up","down")</f>
        <v>down</v>
      </c>
      <c r="K29" s="126"/>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row>
    <row r="30" spans="1:41" ht="24.95" customHeight="1">
      <c r="B30" s="695" t="str">
        <f>Słownik!B278</f>
        <v>Kredytowe instrumenty pochodne - górny szok</v>
      </c>
      <c r="C30" s="700">
        <v>0</v>
      </c>
      <c r="D30" s="700">
        <v>0</v>
      </c>
      <c r="E30" s="700">
        <v>0</v>
      </c>
      <c r="F30" s="700">
        <v>0</v>
      </c>
      <c r="G30" s="480">
        <f>MAX(0,C30-D30-(E30-F30))</f>
        <v>0</v>
      </c>
      <c r="H30" s="700">
        <v>0</v>
      </c>
      <c r="I30" s="480">
        <f>MAX(0,C30-D30-(E30-H30))</f>
        <v>0</v>
      </c>
      <c r="J30" s="886"/>
      <c r="K30" s="126"/>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row>
    <row r="31" spans="1:41" s="79" customFormat="1" ht="24.95" customHeight="1">
      <c r="A31" s="77"/>
      <c r="B31" s="691" t="str">
        <f>Słownik!B279</f>
        <v>Sekurytyzacja</v>
      </c>
      <c r="C31" s="699">
        <v>0</v>
      </c>
      <c r="D31" s="699">
        <v>0</v>
      </c>
      <c r="E31" s="699">
        <v>0</v>
      </c>
      <c r="F31" s="699">
        <v>0</v>
      </c>
      <c r="G31" s="480">
        <f>MAX(0,C31-D31-(E31-F31))</f>
        <v>0</v>
      </c>
      <c r="H31" s="699">
        <v>0</v>
      </c>
      <c r="I31" s="480">
        <f>MAX(0,C31-D31-(E31-H31))</f>
        <v>0</v>
      </c>
      <c r="J31" s="548"/>
      <c r="K31" s="126"/>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row>
    <row r="32" spans="1:41" ht="24.95" customHeight="1">
      <c r="B32" s="128" t="str">
        <f>Słownik!B280</f>
        <v>Ryzyko koncentracji aktywów</v>
      </c>
      <c r="C32" s="522">
        <v>0</v>
      </c>
      <c r="D32" s="543"/>
      <c r="E32" s="543"/>
      <c r="F32" s="543"/>
      <c r="G32" s="522">
        <v>0</v>
      </c>
      <c r="H32" s="543"/>
      <c r="I32" s="522">
        <v>0</v>
      </c>
      <c r="J32" s="550"/>
      <c r="K32" s="126"/>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row>
    <row r="33" spans="2:41" ht="24.95" customHeight="1">
      <c r="B33" s="128" t="str">
        <f>Słownik!B281</f>
        <v>Ryzyko walutowe</v>
      </c>
      <c r="C33" s="522">
        <v>0</v>
      </c>
      <c r="D33" s="522">
        <v>0</v>
      </c>
      <c r="E33" s="543"/>
      <c r="F33" s="543"/>
      <c r="G33" s="522">
        <v>0</v>
      </c>
      <c r="H33" s="543"/>
      <c r="I33" s="522">
        <v>0</v>
      </c>
      <c r="J33" s="551"/>
      <c r="K33" s="126"/>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row>
    <row r="34" spans="2:41" ht="24.95" customHeight="1">
      <c r="B34" s="361"/>
      <c r="C34" s="552"/>
      <c r="D34" s="552"/>
      <c r="E34" s="553"/>
      <c r="F34" s="553"/>
      <c r="G34" s="529"/>
      <c r="H34" s="553"/>
      <c r="I34" s="529"/>
      <c r="J34" s="551"/>
      <c r="K34" s="126"/>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row>
    <row r="35" spans="2:41" ht="24.95" customHeight="1">
      <c r="B35" s="362"/>
      <c r="C35" s="554"/>
      <c r="D35" s="554"/>
      <c r="E35" s="545"/>
      <c r="F35" s="545"/>
      <c r="G35" s="555"/>
      <c r="H35" s="555"/>
      <c r="I35" s="555"/>
      <c r="J35" s="548"/>
      <c r="K35" s="126"/>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row>
    <row r="36" spans="2:41" ht="15" customHeight="1">
      <c r="B36" s="196"/>
      <c r="C36" s="549"/>
      <c r="D36" s="549"/>
      <c r="E36" s="549"/>
      <c r="F36" s="549"/>
      <c r="G36" s="549"/>
      <c r="H36" s="556" t="str">
        <f>Słownik!B285</f>
        <v>Wagi</v>
      </c>
      <c r="I36" s="557"/>
      <c r="J36" s="556" t="str">
        <f>Słownik!B285</f>
        <v>Wagi</v>
      </c>
      <c r="K36" s="126"/>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row>
    <row r="37" spans="2:41" ht="15" customHeight="1">
      <c r="B37" s="128" t="str">
        <f>B13</f>
        <v>Ryzyko stopy procentowej</v>
      </c>
      <c r="C37" s="549"/>
      <c r="D37" s="549"/>
      <c r="E37" s="549"/>
      <c r="F37" s="549"/>
      <c r="G37" s="501">
        <f>G13</f>
        <v>0</v>
      </c>
      <c r="H37" s="480">
        <f t="array" ref="H37:H42">IF(J14="down",MMULT(Corr_Mkt_down,'SCR-Market'!G37:G42),MMULT(Corr_Mkr_up,'SCR-Market'!G37:G42))</f>
        <v>0</v>
      </c>
      <c r="I37" s="501">
        <f>I13</f>
        <v>0</v>
      </c>
      <c r="J37" s="480">
        <f t="array" ref="J37:J42">IF(J14="down",MMULT(Corr_Mkt_down,'SCR-Market'!I37:I42),MMULT(Corr_Mkr_up,'SCR-Market'!I37:I42))</f>
        <v>0</v>
      </c>
      <c r="K37" s="126"/>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row>
    <row r="38" spans="2:41" ht="15" customHeight="1">
      <c r="B38" s="128" t="str">
        <f>B16</f>
        <v>Ryzyko cen akcji</v>
      </c>
      <c r="C38" s="549"/>
      <c r="D38" s="549"/>
      <c r="E38" s="549"/>
      <c r="F38" s="549"/>
      <c r="G38" s="501">
        <f>G16</f>
        <v>0</v>
      </c>
      <c r="H38" s="480">
        <v>0</v>
      </c>
      <c r="I38" s="501">
        <f>I16</f>
        <v>0</v>
      </c>
      <c r="J38" s="480">
        <v>0</v>
      </c>
      <c r="K38" s="126"/>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row>
    <row r="39" spans="2:41" ht="15" customHeight="1">
      <c r="B39" s="128" t="str">
        <f>B25</f>
        <v>Ryzyko cen nieruchomości</v>
      </c>
      <c r="C39" s="549"/>
      <c r="D39" s="549"/>
      <c r="E39" s="549"/>
      <c r="F39" s="549"/>
      <c r="G39" s="501">
        <f>G25</f>
        <v>0</v>
      </c>
      <c r="H39" s="480">
        <v>0</v>
      </c>
      <c r="I39" s="501">
        <f>I25</f>
        <v>0</v>
      </c>
      <c r="J39" s="480">
        <v>0</v>
      </c>
      <c r="K39" s="124"/>
    </row>
    <row r="40" spans="2:41" ht="15" customHeight="1">
      <c r="B40" s="128" t="str">
        <f>B26</f>
        <v>Ryzyko spreadu kredytowego</v>
      </c>
      <c r="C40" s="549"/>
      <c r="D40" s="549"/>
      <c r="E40" s="549"/>
      <c r="F40" s="549"/>
      <c r="G40" s="501">
        <f>G26</f>
        <v>0</v>
      </c>
      <c r="H40" s="480">
        <v>0</v>
      </c>
      <c r="I40" s="501">
        <f>I26</f>
        <v>0</v>
      </c>
      <c r="J40" s="480">
        <v>0</v>
      </c>
      <c r="K40" s="124"/>
    </row>
    <row r="41" spans="2:41" ht="15" customHeight="1">
      <c r="B41" s="128" t="str">
        <f>B32</f>
        <v>Ryzyko koncentracji aktywów</v>
      </c>
      <c r="C41" s="549"/>
      <c r="D41" s="549"/>
      <c r="E41" s="549"/>
      <c r="F41" s="549"/>
      <c r="G41" s="501">
        <f>G32</f>
        <v>0</v>
      </c>
      <c r="H41" s="480">
        <v>0</v>
      </c>
      <c r="I41" s="501">
        <f>I32</f>
        <v>0</v>
      </c>
      <c r="J41" s="480">
        <v>0</v>
      </c>
      <c r="K41" s="124"/>
    </row>
    <row r="42" spans="2:41" ht="15" customHeight="1">
      <c r="B42" s="128" t="str">
        <f>B33</f>
        <v>Ryzyko walutowe</v>
      </c>
      <c r="C42" s="549"/>
      <c r="D42" s="549"/>
      <c r="E42" s="549"/>
      <c r="F42" s="549"/>
      <c r="G42" s="501">
        <f>G33</f>
        <v>0</v>
      </c>
      <c r="H42" s="480">
        <v>0</v>
      </c>
      <c r="I42" s="501">
        <f>I33</f>
        <v>0</v>
      </c>
      <c r="J42" s="480">
        <v>0</v>
      </c>
      <c r="K42" s="124"/>
    </row>
    <row r="43" spans="2:41" ht="15" customHeight="1">
      <c r="B43" s="196"/>
      <c r="C43" s="549"/>
      <c r="D43" s="549"/>
      <c r="E43" s="549"/>
      <c r="F43" s="549"/>
      <c r="G43" s="549"/>
      <c r="H43" s="549"/>
      <c r="I43" s="549"/>
      <c r="J43" s="549"/>
      <c r="K43" s="124"/>
    </row>
    <row r="44" spans="2:41" ht="15" customHeight="1">
      <c r="B44" s="196"/>
      <c r="C44" s="549"/>
      <c r="D44" s="549"/>
      <c r="E44" s="549"/>
      <c r="F44" s="549"/>
      <c r="G44" s="549"/>
      <c r="H44" s="549"/>
      <c r="I44" s="549"/>
      <c r="J44" s="549"/>
      <c r="K44" s="124"/>
    </row>
    <row r="45" spans="2:41" ht="15" customHeight="1">
      <c r="B45" s="128" t="str">
        <f>Słownik!B282</f>
        <v>Efekt dywersyfikacji</v>
      </c>
      <c r="C45" s="552"/>
      <c r="D45" s="552"/>
      <c r="E45" s="553"/>
      <c r="F45" s="553"/>
      <c r="G45" s="480">
        <f>G47-G46</f>
        <v>0</v>
      </c>
      <c r="H45" s="552"/>
      <c r="I45" s="480">
        <f>I47-I46</f>
        <v>0</v>
      </c>
      <c r="J45" s="549"/>
      <c r="K45" s="124"/>
    </row>
    <row r="46" spans="2:41" ht="15" customHeight="1">
      <c r="B46" s="128" t="str">
        <f>Słownik!B284</f>
        <v>Suma wymogów kapitałowych dla ryzyka rynkowego</v>
      </c>
      <c r="C46" s="552"/>
      <c r="D46" s="552"/>
      <c r="E46" s="553"/>
      <c r="F46" s="553"/>
      <c r="G46" s="480">
        <f>SUM(G37:G42)</f>
        <v>0</v>
      </c>
      <c r="H46" s="552"/>
      <c r="I46" s="480">
        <f>SUM(I37:I42)</f>
        <v>0</v>
      </c>
      <c r="J46" s="549"/>
      <c r="K46" s="124"/>
    </row>
    <row r="47" spans="2:41" ht="15" customHeight="1">
      <c r="B47" s="128" t="str">
        <f>Słownik!B283</f>
        <v>Wymóg kapitałowy dla ryzyka rynkowego</v>
      </c>
      <c r="C47" s="558"/>
      <c r="D47" s="558"/>
      <c r="E47" s="559"/>
      <c r="F47" s="553"/>
      <c r="G47" s="482">
        <f t="array" ref="G47">SQRT(MMULT(TRANSPOSE(G37:G42),H37:H42))</f>
        <v>0</v>
      </c>
      <c r="H47" s="552"/>
      <c r="I47" s="482">
        <f t="array" ref="I47">SQRT(MMULT(TRANSPOSE(I37:I42),J37:J42))</f>
        <v>0</v>
      </c>
      <c r="J47" s="549"/>
      <c r="K47" s="124"/>
    </row>
    <row r="48" spans="2:41">
      <c r="C48" s="549"/>
      <c r="D48" s="549"/>
      <c r="E48" s="549"/>
      <c r="F48" s="549"/>
      <c r="G48" s="549"/>
      <c r="H48" s="549"/>
      <c r="I48" s="549"/>
      <c r="J48" s="549"/>
      <c r="K48" s="124"/>
    </row>
    <row r="49" spans="3:11">
      <c r="C49" s="549"/>
      <c r="D49" s="549"/>
      <c r="E49" s="549"/>
      <c r="F49" s="549"/>
      <c r="G49" s="549"/>
      <c r="H49" s="549"/>
      <c r="I49" s="549"/>
      <c r="J49" s="549"/>
      <c r="K49" s="124"/>
    </row>
    <row r="50" spans="3:11">
      <c r="C50" s="560"/>
      <c r="D50" s="560"/>
      <c r="E50" s="560"/>
      <c r="F50" s="560"/>
      <c r="G50" s="560"/>
      <c r="H50" s="560"/>
      <c r="I50" s="560"/>
      <c r="J50" s="560"/>
    </row>
    <row r="51" spans="3:11">
      <c r="C51" s="560"/>
      <c r="D51" s="560"/>
      <c r="E51" s="560"/>
      <c r="F51" s="560"/>
      <c r="G51" s="560"/>
      <c r="H51" s="560"/>
      <c r="I51" s="560"/>
      <c r="J51" s="560"/>
    </row>
    <row r="52" spans="3:11">
      <c r="C52" s="560"/>
      <c r="D52" s="560"/>
      <c r="E52" s="560"/>
      <c r="F52" s="560"/>
      <c r="G52" s="560"/>
      <c r="H52" s="560"/>
      <c r="I52" s="560"/>
      <c r="J52" s="560"/>
    </row>
  </sheetData>
  <mergeCells count="7">
    <mergeCell ref="C10:D10"/>
    <mergeCell ref="E10:I10"/>
    <mergeCell ref="J14:J15"/>
    <mergeCell ref="J29:J30"/>
    <mergeCell ref="B2:J2"/>
    <mergeCell ref="E8:G8"/>
    <mergeCell ref="H8:I8"/>
  </mergeCells>
  <dataValidations count="1">
    <dataValidation type="list" allowBlank="1" showInputMessage="1" showErrorMessage="1" sqref="C8">
      <formula1>"Tak,Nie"</formula1>
    </dataValidation>
  </dataValidations>
  <hyperlinks>
    <hyperlink ref="D4" location="'SCR Schemat'!A1" display="'SCR Schemat'!A1"/>
    <hyperlink ref="C4" location="Indeks!A1" display="Indeks"/>
  </hyperlinks>
  <pageMargins left="0.70866141732283472" right="0.70866141732283472" top="0.74803149606299213" bottom="0.74803149606299213" header="0.31496062992125984" footer="0.31496062992125984"/>
  <pageSetup paperSize="9" scale="37" fitToHeight="10" orientation="portrait" r:id="rId1"/>
  <headerFooter differentFirst="1">
    <firstFooter>&amp;C&amp;[207/&amp;[268</firstFooter>
  </headerFooter>
  <ignoredErrors>
    <ignoredError sqref="B7:D12 B16 B14 B21 B17 B26 B25 B28 B27 B32 J32 B35:D44 B33 B15 B18:B19 B22:B23 J33 B46:D47 B45:D45 H45 J45 B29 B30 B31 B34:D34 H34 J14 J15 J17 J21 J25 J27 J29 J30 J31 E7:F12 E35:F44 E46:F47 E45:F45 E34:F34 G18:G19 G22:G23 G7:H12 G16 G26 G28 G35:H44 G46:H47 I34:J34 I18:J19 I22:J23 I7:J13 I16:J16 I26:J26 I28:J28 I35:J44 I46:J47 B13 G13 I2:J4 G2:H4 E2:F4 B2:D4"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tabColor theme="1" tint="0.34998626667073579"/>
    <pageSetUpPr fitToPage="1"/>
  </sheetPr>
  <dimension ref="B2:K28"/>
  <sheetViews>
    <sheetView zoomScaleNormal="100" workbookViewId="0"/>
  </sheetViews>
  <sheetFormatPr defaultColWidth="9.140625" defaultRowHeight="14.25"/>
  <cols>
    <col min="1" max="1" width="9.140625" style="88"/>
    <col min="2" max="2" width="45.5703125" style="88" customWidth="1"/>
    <col min="3" max="3" width="27.140625" style="88" customWidth="1"/>
    <col min="4" max="4" width="23.42578125" style="88" customWidth="1"/>
    <col min="5" max="6" width="23.7109375" style="88" customWidth="1"/>
    <col min="7" max="7" width="26.28515625" style="88" customWidth="1"/>
    <col min="8" max="12" width="9.140625" style="88"/>
    <col min="13" max="13" width="13.7109375" style="88" customWidth="1"/>
    <col min="14" max="256" width="9.140625" style="88"/>
    <col min="257" max="257" width="37.28515625" style="88" customWidth="1"/>
    <col min="258" max="258" width="27.140625" style="88" customWidth="1"/>
    <col min="259" max="259" width="23.42578125" style="88" customWidth="1"/>
    <col min="260" max="261" width="23.7109375" style="88" customWidth="1"/>
    <col min="262" max="512" width="9.140625" style="88"/>
    <col min="513" max="513" width="37.28515625" style="88" customWidth="1"/>
    <col min="514" max="514" width="27.140625" style="88" customWidth="1"/>
    <col min="515" max="515" width="23.42578125" style="88" customWidth="1"/>
    <col min="516" max="517" width="23.7109375" style="88" customWidth="1"/>
    <col min="518" max="768" width="9.140625" style="88"/>
    <col min="769" max="769" width="37.28515625" style="88" customWidth="1"/>
    <col min="770" max="770" width="27.140625" style="88" customWidth="1"/>
    <col min="771" max="771" width="23.42578125" style="88" customWidth="1"/>
    <col min="772" max="773" width="23.7109375" style="88" customWidth="1"/>
    <col min="774" max="1024" width="9.140625" style="88"/>
    <col min="1025" max="1025" width="37.28515625" style="88" customWidth="1"/>
    <col min="1026" max="1026" width="27.140625" style="88" customWidth="1"/>
    <col min="1027" max="1027" width="23.42578125" style="88" customWidth="1"/>
    <col min="1028" max="1029" width="23.7109375" style="88" customWidth="1"/>
    <col min="1030" max="1280" width="9.140625" style="88"/>
    <col min="1281" max="1281" width="37.28515625" style="88" customWidth="1"/>
    <col min="1282" max="1282" width="27.140625" style="88" customWidth="1"/>
    <col min="1283" max="1283" width="23.42578125" style="88" customWidth="1"/>
    <col min="1284" max="1285" width="23.7109375" style="88" customWidth="1"/>
    <col min="1286" max="1536" width="9.140625" style="88"/>
    <col min="1537" max="1537" width="37.28515625" style="88" customWidth="1"/>
    <col min="1538" max="1538" width="27.140625" style="88" customWidth="1"/>
    <col min="1539" max="1539" width="23.42578125" style="88" customWidth="1"/>
    <col min="1540" max="1541" width="23.7109375" style="88" customWidth="1"/>
    <col min="1542" max="1792" width="9.140625" style="88"/>
    <col min="1793" max="1793" width="37.28515625" style="88" customWidth="1"/>
    <col min="1794" max="1794" width="27.140625" style="88" customWidth="1"/>
    <col min="1795" max="1795" width="23.42578125" style="88" customWidth="1"/>
    <col min="1796" max="1797" width="23.7109375" style="88" customWidth="1"/>
    <col min="1798" max="2048" width="9.140625" style="88"/>
    <col min="2049" max="2049" width="37.28515625" style="88" customWidth="1"/>
    <col min="2050" max="2050" width="27.140625" style="88" customWidth="1"/>
    <col min="2051" max="2051" width="23.42578125" style="88" customWidth="1"/>
    <col min="2052" max="2053" width="23.7109375" style="88" customWidth="1"/>
    <col min="2054" max="2304" width="9.140625" style="88"/>
    <col min="2305" max="2305" width="37.28515625" style="88" customWidth="1"/>
    <col min="2306" max="2306" width="27.140625" style="88" customWidth="1"/>
    <col min="2307" max="2307" width="23.42578125" style="88" customWidth="1"/>
    <col min="2308" max="2309" width="23.7109375" style="88" customWidth="1"/>
    <col min="2310" max="2560" width="9.140625" style="88"/>
    <col min="2561" max="2561" width="37.28515625" style="88" customWidth="1"/>
    <col min="2562" max="2562" width="27.140625" style="88" customWidth="1"/>
    <col min="2563" max="2563" width="23.42578125" style="88" customWidth="1"/>
    <col min="2564" max="2565" width="23.7109375" style="88" customWidth="1"/>
    <col min="2566" max="2816" width="9.140625" style="88"/>
    <col min="2817" max="2817" width="37.28515625" style="88" customWidth="1"/>
    <col min="2818" max="2818" width="27.140625" style="88" customWidth="1"/>
    <col min="2819" max="2819" width="23.42578125" style="88" customWidth="1"/>
    <col min="2820" max="2821" width="23.7109375" style="88" customWidth="1"/>
    <col min="2822" max="3072" width="9.140625" style="88"/>
    <col min="3073" max="3073" width="37.28515625" style="88" customWidth="1"/>
    <col min="3074" max="3074" width="27.140625" style="88" customWidth="1"/>
    <col min="3075" max="3075" width="23.42578125" style="88" customWidth="1"/>
    <col min="3076" max="3077" width="23.7109375" style="88" customWidth="1"/>
    <col min="3078" max="3328" width="9.140625" style="88"/>
    <col min="3329" max="3329" width="37.28515625" style="88" customWidth="1"/>
    <col min="3330" max="3330" width="27.140625" style="88" customWidth="1"/>
    <col min="3331" max="3331" width="23.42578125" style="88" customWidth="1"/>
    <col min="3332" max="3333" width="23.7109375" style="88" customWidth="1"/>
    <col min="3334" max="3584" width="9.140625" style="88"/>
    <col min="3585" max="3585" width="37.28515625" style="88" customWidth="1"/>
    <col min="3586" max="3586" width="27.140625" style="88" customWidth="1"/>
    <col min="3587" max="3587" width="23.42578125" style="88" customWidth="1"/>
    <col min="3588" max="3589" width="23.7109375" style="88" customWidth="1"/>
    <col min="3590" max="3840" width="9.140625" style="88"/>
    <col min="3841" max="3841" width="37.28515625" style="88" customWidth="1"/>
    <col min="3842" max="3842" width="27.140625" style="88" customWidth="1"/>
    <col min="3843" max="3843" width="23.42578125" style="88" customWidth="1"/>
    <col min="3844" max="3845" width="23.7109375" style="88" customWidth="1"/>
    <col min="3846" max="4096" width="9.140625" style="88"/>
    <col min="4097" max="4097" width="37.28515625" style="88" customWidth="1"/>
    <col min="4098" max="4098" width="27.140625" style="88" customWidth="1"/>
    <col min="4099" max="4099" width="23.42578125" style="88" customWidth="1"/>
    <col min="4100" max="4101" width="23.7109375" style="88" customWidth="1"/>
    <col min="4102" max="4352" width="9.140625" style="88"/>
    <col min="4353" max="4353" width="37.28515625" style="88" customWidth="1"/>
    <col min="4354" max="4354" width="27.140625" style="88" customWidth="1"/>
    <col min="4355" max="4355" width="23.42578125" style="88" customWidth="1"/>
    <col min="4356" max="4357" width="23.7109375" style="88" customWidth="1"/>
    <col min="4358" max="4608" width="9.140625" style="88"/>
    <col min="4609" max="4609" width="37.28515625" style="88" customWidth="1"/>
    <col min="4610" max="4610" width="27.140625" style="88" customWidth="1"/>
    <col min="4611" max="4611" width="23.42578125" style="88" customWidth="1"/>
    <col min="4612" max="4613" width="23.7109375" style="88" customWidth="1"/>
    <col min="4614" max="4864" width="9.140625" style="88"/>
    <col min="4865" max="4865" width="37.28515625" style="88" customWidth="1"/>
    <col min="4866" max="4866" width="27.140625" style="88" customWidth="1"/>
    <col min="4867" max="4867" width="23.42578125" style="88" customWidth="1"/>
    <col min="4868" max="4869" width="23.7109375" style="88" customWidth="1"/>
    <col min="4870" max="5120" width="9.140625" style="88"/>
    <col min="5121" max="5121" width="37.28515625" style="88" customWidth="1"/>
    <col min="5122" max="5122" width="27.140625" style="88" customWidth="1"/>
    <col min="5123" max="5123" width="23.42578125" style="88" customWidth="1"/>
    <col min="5124" max="5125" width="23.7109375" style="88" customWidth="1"/>
    <col min="5126" max="5376" width="9.140625" style="88"/>
    <col min="5377" max="5377" width="37.28515625" style="88" customWidth="1"/>
    <col min="5378" max="5378" width="27.140625" style="88" customWidth="1"/>
    <col min="5379" max="5379" width="23.42578125" style="88" customWidth="1"/>
    <col min="5380" max="5381" width="23.7109375" style="88" customWidth="1"/>
    <col min="5382" max="5632" width="9.140625" style="88"/>
    <col min="5633" max="5633" width="37.28515625" style="88" customWidth="1"/>
    <col min="5634" max="5634" width="27.140625" style="88" customWidth="1"/>
    <col min="5635" max="5635" width="23.42578125" style="88" customWidth="1"/>
    <col min="5636" max="5637" width="23.7109375" style="88" customWidth="1"/>
    <col min="5638" max="5888" width="9.140625" style="88"/>
    <col min="5889" max="5889" width="37.28515625" style="88" customWidth="1"/>
    <col min="5890" max="5890" width="27.140625" style="88" customWidth="1"/>
    <col min="5891" max="5891" width="23.42578125" style="88" customWidth="1"/>
    <col min="5892" max="5893" width="23.7109375" style="88" customWidth="1"/>
    <col min="5894" max="6144" width="9.140625" style="88"/>
    <col min="6145" max="6145" width="37.28515625" style="88" customWidth="1"/>
    <col min="6146" max="6146" width="27.140625" style="88" customWidth="1"/>
    <col min="6147" max="6147" width="23.42578125" style="88" customWidth="1"/>
    <col min="6148" max="6149" width="23.7109375" style="88" customWidth="1"/>
    <col min="6150" max="6400" width="9.140625" style="88"/>
    <col min="6401" max="6401" width="37.28515625" style="88" customWidth="1"/>
    <col min="6402" max="6402" width="27.140625" style="88" customWidth="1"/>
    <col min="6403" max="6403" width="23.42578125" style="88" customWidth="1"/>
    <col min="6404" max="6405" width="23.7109375" style="88" customWidth="1"/>
    <col min="6406" max="6656" width="9.140625" style="88"/>
    <col min="6657" max="6657" width="37.28515625" style="88" customWidth="1"/>
    <col min="6658" max="6658" width="27.140625" style="88" customWidth="1"/>
    <col min="6659" max="6659" width="23.42578125" style="88" customWidth="1"/>
    <col min="6660" max="6661" width="23.7109375" style="88" customWidth="1"/>
    <col min="6662" max="6912" width="9.140625" style="88"/>
    <col min="6913" max="6913" width="37.28515625" style="88" customWidth="1"/>
    <col min="6914" max="6914" width="27.140625" style="88" customWidth="1"/>
    <col min="6915" max="6915" width="23.42578125" style="88" customWidth="1"/>
    <col min="6916" max="6917" width="23.7109375" style="88" customWidth="1"/>
    <col min="6918" max="7168" width="9.140625" style="88"/>
    <col min="7169" max="7169" width="37.28515625" style="88" customWidth="1"/>
    <col min="7170" max="7170" width="27.140625" style="88" customWidth="1"/>
    <col min="7171" max="7171" width="23.42578125" style="88" customWidth="1"/>
    <col min="7172" max="7173" width="23.7109375" style="88" customWidth="1"/>
    <col min="7174" max="7424" width="9.140625" style="88"/>
    <col min="7425" max="7425" width="37.28515625" style="88" customWidth="1"/>
    <col min="7426" max="7426" width="27.140625" style="88" customWidth="1"/>
    <col min="7427" max="7427" width="23.42578125" style="88" customWidth="1"/>
    <col min="7428" max="7429" width="23.7109375" style="88" customWidth="1"/>
    <col min="7430" max="7680" width="9.140625" style="88"/>
    <col min="7681" max="7681" width="37.28515625" style="88" customWidth="1"/>
    <col min="7682" max="7682" width="27.140625" style="88" customWidth="1"/>
    <col min="7683" max="7683" width="23.42578125" style="88" customWidth="1"/>
    <col min="7684" max="7685" width="23.7109375" style="88" customWidth="1"/>
    <col min="7686" max="7936" width="9.140625" style="88"/>
    <col min="7937" max="7937" width="37.28515625" style="88" customWidth="1"/>
    <col min="7938" max="7938" width="27.140625" style="88" customWidth="1"/>
    <col min="7939" max="7939" width="23.42578125" style="88" customWidth="1"/>
    <col min="7940" max="7941" width="23.7109375" style="88" customWidth="1"/>
    <col min="7942" max="8192" width="9.140625" style="88"/>
    <col min="8193" max="8193" width="37.28515625" style="88" customWidth="1"/>
    <col min="8194" max="8194" width="27.140625" style="88" customWidth="1"/>
    <col min="8195" max="8195" width="23.42578125" style="88" customWidth="1"/>
    <col min="8196" max="8197" width="23.7109375" style="88" customWidth="1"/>
    <col min="8198" max="8448" width="9.140625" style="88"/>
    <col min="8449" max="8449" width="37.28515625" style="88" customWidth="1"/>
    <col min="8450" max="8450" width="27.140625" style="88" customWidth="1"/>
    <col min="8451" max="8451" width="23.42578125" style="88" customWidth="1"/>
    <col min="8452" max="8453" width="23.7109375" style="88" customWidth="1"/>
    <col min="8454" max="8704" width="9.140625" style="88"/>
    <col min="8705" max="8705" width="37.28515625" style="88" customWidth="1"/>
    <col min="8706" max="8706" width="27.140625" style="88" customWidth="1"/>
    <col min="8707" max="8707" width="23.42578125" style="88" customWidth="1"/>
    <col min="8708" max="8709" width="23.7109375" style="88" customWidth="1"/>
    <col min="8710" max="8960" width="9.140625" style="88"/>
    <col min="8961" max="8961" width="37.28515625" style="88" customWidth="1"/>
    <col min="8962" max="8962" width="27.140625" style="88" customWidth="1"/>
    <col min="8963" max="8963" width="23.42578125" style="88" customWidth="1"/>
    <col min="8964" max="8965" width="23.7109375" style="88" customWidth="1"/>
    <col min="8966" max="9216" width="9.140625" style="88"/>
    <col min="9217" max="9217" width="37.28515625" style="88" customWidth="1"/>
    <col min="9218" max="9218" width="27.140625" style="88" customWidth="1"/>
    <col min="9219" max="9219" width="23.42578125" style="88" customWidth="1"/>
    <col min="9220" max="9221" width="23.7109375" style="88" customWidth="1"/>
    <col min="9222" max="9472" width="9.140625" style="88"/>
    <col min="9473" max="9473" width="37.28515625" style="88" customWidth="1"/>
    <col min="9474" max="9474" width="27.140625" style="88" customWidth="1"/>
    <col min="9475" max="9475" width="23.42578125" style="88" customWidth="1"/>
    <col min="9476" max="9477" width="23.7109375" style="88" customWidth="1"/>
    <col min="9478" max="9728" width="9.140625" style="88"/>
    <col min="9729" max="9729" width="37.28515625" style="88" customWidth="1"/>
    <col min="9730" max="9730" width="27.140625" style="88" customWidth="1"/>
    <col min="9731" max="9731" width="23.42578125" style="88" customWidth="1"/>
    <col min="9732" max="9733" width="23.7109375" style="88" customWidth="1"/>
    <col min="9734" max="9984" width="9.140625" style="88"/>
    <col min="9985" max="9985" width="37.28515625" style="88" customWidth="1"/>
    <col min="9986" max="9986" width="27.140625" style="88" customWidth="1"/>
    <col min="9987" max="9987" width="23.42578125" style="88" customWidth="1"/>
    <col min="9988" max="9989" width="23.7109375" style="88" customWidth="1"/>
    <col min="9990" max="10240" width="9.140625" style="88"/>
    <col min="10241" max="10241" width="37.28515625" style="88" customWidth="1"/>
    <col min="10242" max="10242" width="27.140625" style="88" customWidth="1"/>
    <col min="10243" max="10243" width="23.42578125" style="88" customWidth="1"/>
    <col min="10244" max="10245" width="23.7109375" style="88" customWidth="1"/>
    <col min="10246" max="10496" width="9.140625" style="88"/>
    <col min="10497" max="10497" width="37.28515625" style="88" customWidth="1"/>
    <col min="10498" max="10498" width="27.140625" style="88" customWidth="1"/>
    <col min="10499" max="10499" width="23.42578125" style="88" customWidth="1"/>
    <col min="10500" max="10501" width="23.7109375" style="88" customWidth="1"/>
    <col min="10502" max="10752" width="9.140625" style="88"/>
    <col min="10753" max="10753" width="37.28515625" style="88" customWidth="1"/>
    <col min="10754" max="10754" width="27.140625" style="88" customWidth="1"/>
    <col min="10755" max="10755" width="23.42578125" style="88" customWidth="1"/>
    <col min="10756" max="10757" width="23.7109375" style="88" customWidth="1"/>
    <col min="10758" max="11008" width="9.140625" style="88"/>
    <col min="11009" max="11009" width="37.28515625" style="88" customWidth="1"/>
    <col min="11010" max="11010" width="27.140625" style="88" customWidth="1"/>
    <col min="11011" max="11011" width="23.42578125" style="88" customWidth="1"/>
    <col min="11012" max="11013" width="23.7109375" style="88" customWidth="1"/>
    <col min="11014" max="11264" width="9.140625" style="88"/>
    <col min="11265" max="11265" width="37.28515625" style="88" customWidth="1"/>
    <col min="11266" max="11266" width="27.140625" style="88" customWidth="1"/>
    <col min="11267" max="11267" width="23.42578125" style="88" customWidth="1"/>
    <col min="11268" max="11269" width="23.7109375" style="88" customWidth="1"/>
    <col min="11270" max="11520" width="9.140625" style="88"/>
    <col min="11521" max="11521" width="37.28515625" style="88" customWidth="1"/>
    <col min="11522" max="11522" width="27.140625" style="88" customWidth="1"/>
    <col min="11523" max="11523" width="23.42578125" style="88" customWidth="1"/>
    <col min="11524" max="11525" width="23.7109375" style="88" customWidth="1"/>
    <col min="11526" max="11776" width="9.140625" style="88"/>
    <col min="11777" max="11777" width="37.28515625" style="88" customWidth="1"/>
    <col min="11778" max="11778" width="27.140625" style="88" customWidth="1"/>
    <col min="11779" max="11779" width="23.42578125" style="88" customWidth="1"/>
    <col min="11780" max="11781" width="23.7109375" style="88" customWidth="1"/>
    <col min="11782" max="12032" width="9.140625" style="88"/>
    <col min="12033" max="12033" width="37.28515625" style="88" customWidth="1"/>
    <col min="12034" max="12034" width="27.140625" style="88" customWidth="1"/>
    <col min="12035" max="12035" width="23.42578125" style="88" customWidth="1"/>
    <col min="12036" max="12037" width="23.7109375" style="88" customWidth="1"/>
    <col min="12038" max="12288" width="9.140625" style="88"/>
    <col min="12289" max="12289" width="37.28515625" style="88" customWidth="1"/>
    <col min="12290" max="12290" width="27.140625" style="88" customWidth="1"/>
    <col min="12291" max="12291" width="23.42578125" style="88" customWidth="1"/>
    <col min="12292" max="12293" width="23.7109375" style="88" customWidth="1"/>
    <col min="12294" max="12544" width="9.140625" style="88"/>
    <col min="12545" max="12545" width="37.28515625" style="88" customWidth="1"/>
    <col min="12546" max="12546" width="27.140625" style="88" customWidth="1"/>
    <col min="12547" max="12547" width="23.42578125" style="88" customWidth="1"/>
    <col min="12548" max="12549" width="23.7109375" style="88" customWidth="1"/>
    <col min="12550" max="12800" width="9.140625" style="88"/>
    <col min="12801" max="12801" width="37.28515625" style="88" customWidth="1"/>
    <col min="12802" max="12802" width="27.140625" style="88" customWidth="1"/>
    <col min="12803" max="12803" width="23.42578125" style="88" customWidth="1"/>
    <col min="12804" max="12805" width="23.7109375" style="88" customWidth="1"/>
    <col min="12806" max="13056" width="9.140625" style="88"/>
    <col min="13057" max="13057" width="37.28515625" style="88" customWidth="1"/>
    <col min="13058" max="13058" width="27.140625" style="88" customWidth="1"/>
    <col min="13059" max="13059" width="23.42578125" style="88" customWidth="1"/>
    <col min="13060" max="13061" width="23.7109375" style="88" customWidth="1"/>
    <col min="13062" max="13312" width="9.140625" style="88"/>
    <col min="13313" max="13313" width="37.28515625" style="88" customWidth="1"/>
    <col min="13314" max="13314" width="27.140625" style="88" customWidth="1"/>
    <col min="13315" max="13315" width="23.42578125" style="88" customWidth="1"/>
    <col min="13316" max="13317" width="23.7109375" style="88" customWidth="1"/>
    <col min="13318" max="13568" width="9.140625" style="88"/>
    <col min="13569" max="13569" width="37.28515625" style="88" customWidth="1"/>
    <col min="13570" max="13570" width="27.140625" style="88" customWidth="1"/>
    <col min="13571" max="13571" width="23.42578125" style="88" customWidth="1"/>
    <col min="13572" max="13573" width="23.7109375" style="88" customWidth="1"/>
    <col min="13574" max="13824" width="9.140625" style="88"/>
    <col min="13825" max="13825" width="37.28515625" style="88" customWidth="1"/>
    <col min="13826" max="13826" width="27.140625" style="88" customWidth="1"/>
    <col min="13827" max="13827" width="23.42578125" style="88" customWidth="1"/>
    <col min="13828" max="13829" width="23.7109375" style="88" customWidth="1"/>
    <col min="13830" max="14080" width="9.140625" style="88"/>
    <col min="14081" max="14081" width="37.28515625" style="88" customWidth="1"/>
    <col min="14082" max="14082" width="27.140625" style="88" customWidth="1"/>
    <col min="14083" max="14083" width="23.42578125" style="88" customWidth="1"/>
    <col min="14084" max="14085" width="23.7109375" style="88" customWidth="1"/>
    <col min="14086" max="14336" width="9.140625" style="88"/>
    <col min="14337" max="14337" width="37.28515625" style="88" customWidth="1"/>
    <col min="14338" max="14338" width="27.140625" style="88" customWidth="1"/>
    <col min="14339" max="14339" width="23.42578125" style="88" customWidth="1"/>
    <col min="14340" max="14341" width="23.7109375" style="88" customWidth="1"/>
    <col min="14342" max="14592" width="9.140625" style="88"/>
    <col min="14593" max="14593" width="37.28515625" style="88" customWidth="1"/>
    <col min="14594" max="14594" width="27.140625" style="88" customWidth="1"/>
    <col min="14595" max="14595" width="23.42578125" style="88" customWidth="1"/>
    <col min="14596" max="14597" width="23.7109375" style="88" customWidth="1"/>
    <col min="14598" max="14848" width="9.140625" style="88"/>
    <col min="14849" max="14849" width="37.28515625" style="88" customWidth="1"/>
    <col min="14850" max="14850" width="27.140625" style="88" customWidth="1"/>
    <col min="14851" max="14851" width="23.42578125" style="88" customWidth="1"/>
    <col min="14852" max="14853" width="23.7109375" style="88" customWidth="1"/>
    <col min="14854" max="15104" width="9.140625" style="88"/>
    <col min="15105" max="15105" width="37.28515625" style="88" customWidth="1"/>
    <col min="15106" max="15106" width="27.140625" style="88" customWidth="1"/>
    <col min="15107" max="15107" width="23.42578125" style="88" customWidth="1"/>
    <col min="15108" max="15109" width="23.7109375" style="88" customWidth="1"/>
    <col min="15110" max="15360" width="9.140625" style="88"/>
    <col min="15361" max="15361" width="37.28515625" style="88" customWidth="1"/>
    <col min="15362" max="15362" width="27.140625" style="88" customWidth="1"/>
    <col min="15363" max="15363" width="23.42578125" style="88" customWidth="1"/>
    <col min="15364" max="15365" width="23.7109375" style="88" customWidth="1"/>
    <col min="15366" max="15616" width="9.140625" style="88"/>
    <col min="15617" max="15617" width="37.28515625" style="88" customWidth="1"/>
    <col min="15618" max="15618" width="27.140625" style="88" customWidth="1"/>
    <col min="15619" max="15619" width="23.42578125" style="88" customWidth="1"/>
    <col min="15620" max="15621" width="23.7109375" style="88" customWidth="1"/>
    <col min="15622" max="15872" width="9.140625" style="88"/>
    <col min="15873" max="15873" width="37.28515625" style="88" customWidth="1"/>
    <col min="15874" max="15874" width="27.140625" style="88" customWidth="1"/>
    <col min="15875" max="15875" width="23.42578125" style="88" customWidth="1"/>
    <col min="15876" max="15877" width="23.7109375" style="88" customWidth="1"/>
    <col min="15878" max="16128" width="9.140625" style="88"/>
    <col min="16129" max="16129" width="37.28515625" style="88" customWidth="1"/>
    <col min="16130" max="16130" width="27.140625" style="88" customWidth="1"/>
    <col min="16131" max="16131" width="23.42578125" style="88" customWidth="1"/>
    <col min="16132" max="16133" width="23.7109375" style="88" customWidth="1"/>
    <col min="16134" max="16384" width="9.140625" style="88"/>
  </cols>
  <sheetData>
    <row r="2" spans="2:11" ht="33.75" customHeight="1">
      <c r="B2" s="820" t="str">
        <f>Słownik!B286</f>
        <v>SCR - ryzyko niewykonania zobowiązania przez kontrahenta</v>
      </c>
      <c r="C2" s="820"/>
      <c r="D2" s="820"/>
      <c r="E2" s="820"/>
      <c r="F2" s="820"/>
      <c r="G2" s="821"/>
    </row>
    <row r="3" spans="2:11" ht="19.5" customHeight="1">
      <c r="B3" s="192" t="str">
        <f>Słownik!B10</f>
        <v>Nazwa zakładu ubezpieczeń/reasekuracji:</v>
      </c>
      <c r="C3" s="192"/>
      <c r="D3" s="192"/>
      <c r="E3" s="192"/>
      <c r="F3" s="192"/>
      <c r="G3" s="194"/>
      <c r="H3" s="67"/>
      <c r="I3" s="67"/>
      <c r="J3" s="67"/>
      <c r="K3" s="67"/>
    </row>
    <row r="4" spans="2:11" ht="15">
      <c r="B4" s="208" t="str">
        <f>IF(Nazwa_ZU=0," ",Nazwa_ZU)</f>
        <v xml:space="preserve"> </v>
      </c>
      <c r="C4" s="248" t="str">
        <f>Słownik!$B$306</f>
        <v>Indeks</v>
      </c>
      <c r="D4" s="248" t="str">
        <f>Słownik!$B$247</f>
        <v>Struktura wymogu SCR</v>
      </c>
      <c r="E4" s="195"/>
      <c r="F4" s="195"/>
      <c r="G4" s="197"/>
      <c r="H4" s="33"/>
      <c r="I4" s="33"/>
      <c r="J4" s="33"/>
      <c r="K4" s="33"/>
    </row>
    <row r="5" spans="2:11">
      <c r="B5" s="363"/>
      <c r="C5" s="364"/>
      <c r="D5" s="365"/>
      <c r="E5" s="364"/>
      <c r="F5" s="364"/>
      <c r="G5" s="366"/>
      <c r="H5" s="89"/>
    </row>
    <row r="6" spans="2:11" ht="14.25" customHeight="1">
      <c r="B6" s="351" t="str">
        <f>Słownik!$B$249</f>
        <v>Czy zastosowano uproszczenie?</v>
      </c>
      <c r="C6" s="352"/>
      <c r="D6" s="365"/>
      <c r="E6" s="364"/>
      <c r="F6" s="364"/>
      <c r="G6" s="367"/>
      <c r="H6" s="89"/>
    </row>
    <row r="7" spans="2:11">
      <c r="B7" s="351"/>
      <c r="C7" s="365"/>
      <c r="D7" s="365"/>
      <c r="E7" s="364"/>
      <c r="F7" s="364"/>
      <c r="G7" s="367"/>
      <c r="H7" s="89"/>
    </row>
    <row r="8" spans="2:11">
      <c r="B8" s="368"/>
      <c r="C8" s="369" t="s">
        <v>683</v>
      </c>
      <c r="D8" s="363"/>
      <c r="E8" s="367"/>
      <c r="F8" s="363"/>
      <c r="G8" s="367"/>
      <c r="H8" s="89"/>
    </row>
    <row r="9" spans="2:11" ht="54" customHeight="1">
      <c r="B9" s="370"/>
      <c r="C9" s="127" t="str">
        <f>Słownik!B287</f>
        <v xml:space="preserve">Nazwy 10 największych ekspozycji </v>
      </c>
      <c r="D9" s="127" t="str">
        <f>Słownik!B288</f>
        <v>Strata z tytułu niewykonania zobowiązania (LGD)</v>
      </c>
      <c r="E9" s="127" t="str">
        <f>Słownik!B289</f>
        <v>Prawdopodobieństwo niewykonania zobowiązania (PD)</v>
      </c>
      <c r="F9" s="127" t="str">
        <f>Słownik!B257</f>
        <v>Wymóg kapitałowy netto</v>
      </c>
      <c r="G9" s="127" t="str">
        <f>Słownik!B260</f>
        <v>Wymóg kapitałowy brutto</v>
      </c>
      <c r="H9" s="89"/>
    </row>
    <row r="10" spans="2:11" ht="15">
      <c r="B10" s="128" t="str">
        <f>Słownik!B290</f>
        <v>Ekspozycje typu 1</v>
      </c>
      <c r="C10" s="122"/>
      <c r="D10" s="543"/>
      <c r="E10" s="543"/>
      <c r="F10" s="546"/>
      <c r="G10" s="561"/>
      <c r="H10" s="89"/>
    </row>
    <row r="11" spans="2:11" ht="15">
      <c r="B11" s="478" t="str">
        <f>Słownik!B292</f>
        <v>Ekspozycja 1</v>
      </c>
      <c r="C11" s="129"/>
      <c r="D11" s="465"/>
      <c r="E11" s="465"/>
      <c r="F11" s="562"/>
      <c r="G11" s="563"/>
      <c r="H11" s="89"/>
    </row>
    <row r="12" spans="2:11" ht="15">
      <c r="B12" s="478" t="str">
        <f>Słownik!B293</f>
        <v>Ekspozycja 2</v>
      </c>
      <c r="C12" s="129"/>
      <c r="D12" s="465"/>
      <c r="E12" s="465"/>
      <c r="F12" s="564"/>
      <c r="G12" s="565"/>
      <c r="H12" s="89"/>
    </row>
    <row r="13" spans="2:11" ht="15">
      <c r="B13" s="478" t="str">
        <f>Słownik!B294</f>
        <v>Ekspozycja 3</v>
      </c>
      <c r="C13" s="129"/>
      <c r="D13" s="465"/>
      <c r="E13" s="465"/>
      <c r="F13" s="564"/>
      <c r="G13" s="565"/>
      <c r="H13" s="89"/>
    </row>
    <row r="14" spans="2:11" ht="15">
      <c r="B14" s="478" t="str">
        <f>Słownik!B295</f>
        <v>Ekspozycja 4</v>
      </c>
      <c r="C14" s="129"/>
      <c r="D14" s="465"/>
      <c r="E14" s="465"/>
      <c r="F14" s="566"/>
      <c r="G14" s="567"/>
      <c r="H14" s="89"/>
    </row>
    <row r="15" spans="2:11" ht="15">
      <c r="B15" s="478" t="str">
        <f>Słownik!B296</f>
        <v>Ekspozycja 5</v>
      </c>
      <c r="C15" s="129"/>
      <c r="D15" s="465"/>
      <c r="E15" s="465"/>
      <c r="F15" s="568"/>
      <c r="G15" s="568"/>
      <c r="H15" s="89"/>
    </row>
    <row r="16" spans="2:11" ht="15">
      <c r="B16" s="478" t="str">
        <f>Słownik!B297</f>
        <v>Ekspozycja 6</v>
      </c>
      <c r="C16" s="129"/>
      <c r="D16" s="465"/>
      <c r="E16" s="465"/>
      <c r="F16" s="543"/>
      <c r="G16" s="543"/>
      <c r="H16" s="89"/>
    </row>
    <row r="17" spans="2:10" ht="15">
      <c r="B17" s="478" t="str">
        <f>Słownik!B298</f>
        <v>Ekspozycja 7</v>
      </c>
      <c r="C17" s="129"/>
      <c r="D17" s="465"/>
      <c r="E17" s="465"/>
      <c r="F17" s="543"/>
      <c r="G17" s="543"/>
      <c r="H17" s="89"/>
    </row>
    <row r="18" spans="2:10" ht="15">
      <c r="B18" s="478" t="str">
        <f>Słownik!B299</f>
        <v>Ekspozycja 8</v>
      </c>
      <c r="C18" s="129"/>
      <c r="D18" s="465"/>
      <c r="E18" s="465"/>
      <c r="F18" s="543"/>
      <c r="G18" s="543"/>
      <c r="H18" s="89"/>
    </row>
    <row r="19" spans="2:10" ht="15">
      <c r="B19" s="478" t="str">
        <f>Słownik!B300</f>
        <v>Ekspozycja 9</v>
      </c>
      <c r="C19" s="129"/>
      <c r="D19" s="465"/>
      <c r="E19" s="465"/>
      <c r="F19" s="543"/>
      <c r="G19" s="543"/>
      <c r="H19" s="89"/>
    </row>
    <row r="20" spans="2:10" ht="15">
      <c r="B20" s="478" t="str">
        <f>Słownik!B301</f>
        <v>Ekspozycja 10</v>
      </c>
      <c r="C20" s="129"/>
      <c r="D20" s="465"/>
      <c r="E20" s="465"/>
      <c r="F20" s="543"/>
      <c r="G20" s="543"/>
      <c r="H20" s="89"/>
    </row>
    <row r="21" spans="2:10" ht="15">
      <c r="B21" s="128" t="str">
        <f>Słownik!B291</f>
        <v>Ekspozycje typu 2</v>
      </c>
      <c r="C21" s="122"/>
      <c r="D21" s="543"/>
      <c r="E21" s="543"/>
      <c r="F21" s="543"/>
      <c r="G21" s="480">
        <f>0.9*D22+0.15*D23</f>
        <v>0</v>
      </c>
      <c r="H21" s="89"/>
    </row>
    <row r="22" spans="2:10" ht="31.5" customHeight="1">
      <c r="B22" s="130" t="str">
        <f>Słownik!B302</f>
        <v>Należności od pośredników wymagalnych od ponad 3 miesiący</v>
      </c>
      <c r="C22" s="122"/>
      <c r="D22" s="465">
        <v>0</v>
      </c>
      <c r="E22" s="543"/>
      <c r="F22" s="543"/>
      <c r="G22" s="543"/>
      <c r="H22" s="89"/>
    </row>
    <row r="23" spans="2:10" ht="40.5" customHeight="1">
      <c r="B23" s="130" t="str">
        <f>Słownik!B303</f>
        <v>Pozostałe ekspozycje typu 2 inne niż należności od pośredników wymagalne od ponad 3 miesiący</v>
      </c>
      <c r="C23" s="122"/>
      <c r="D23" s="465">
        <v>0</v>
      </c>
      <c r="E23" s="543"/>
      <c r="F23" s="543"/>
      <c r="G23" s="543"/>
      <c r="H23" s="89"/>
    </row>
    <row r="24" spans="2:10" ht="15">
      <c r="B24" s="627" t="str">
        <f>Słownik!B282</f>
        <v>Efekt dywersyfikacji</v>
      </c>
      <c r="C24" s="628"/>
      <c r="D24" s="546"/>
      <c r="E24" s="546"/>
      <c r="F24" s="546"/>
      <c r="G24" s="506">
        <f>G26-(G10+G21)</f>
        <v>0</v>
      </c>
      <c r="H24" s="89"/>
    </row>
    <row r="25" spans="2:10" ht="30">
      <c r="B25" s="627" t="str">
        <f>Słownik!B425</f>
        <v>Korekta z tytułu zdolności RTU do pokrywania strat</v>
      </c>
      <c r="C25" s="889">
        <v>0</v>
      </c>
      <c r="D25" s="890"/>
      <c r="E25" s="890"/>
      <c r="F25" s="890"/>
      <c r="G25" s="891"/>
      <c r="H25" s="89"/>
      <c r="I25" s="89"/>
      <c r="J25" s="89"/>
    </row>
    <row r="26" spans="2:10" ht="30">
      <c r="B26" s="128" t="str">
        <f>Słownik!B304</f>
        <v>Wymóg kapitałowy dla ryzyka niewykonania zobowiązania przez kontrahenta</v>
      </c>
      <c r="C26" s="629"/>
      <c r="D26" s="568"/>
      <c r="E26" s="568"/>
      <c r="F26" s="630">
        <f>G26-C25</f>
        <v>0</v>
      </c>
      <c r="G26" s="631">
        <f t="array" ref="G26">SQRT(G10^2+2*Corr_CDR*G10*G21+G21^2)</f>
        <v>0</v>
      </c>
      <c r="H26" s="89"/>
      <c r="I26" s="89"/>
      <c r="J26" s="89"/>
    </row>
    <row r="27" spans="2:10">
      <c r="B27" s="90"/>
      <c r="C27" s="90"/>
    </row>
    <row r="28" spans="2:10">
      <c r="D28" s="589"/>
    </row>
  </sheetData>
  <mergeCells count="2">
    <mergeCell ref="B2:G2"/>
    <mergeCell ref="C25:G25"/>
  </mergeCells>
  <dataValidations count="1">
    <dataValidation type="list" allowBlank="1" showInputMessage="1" showErrorMessage="1" sqref="C6">
      <formula1>"Tak,Nie"</formula1>
    </dataValidation>
  </dataValidations>
  <hyperlinks>
    <hyperlink ref="D4" location="'SCR Schemat'!A1" display="'SCR Schemat'!A1"/>
    <hyperlink ref="C4" location="Indeks!A1" display="Indeks"/>
  </hyperlinks>
  <pageMargins left="0.70866141732283472" right="0.70866141732283472" top="0.74803149606299213" bottom="0.74803149606299213" header="0.31496062992125984" footer="0.31496062992125984"/>
  <pageSetup paperSize="9" scale="41" fitToHeight="10" orientation="portrait" r:id="rId1"/>
  <headerFooter differentFirst="1">
    <firstFooter>&amp;C&amp;[208/&amp;[268</firstFooter>
  </headerFooter>
  <ignoredErrors>
    <ignoredError sqref="B2:G5 B24:F24 B22:C23 E22:G23 B21:G21 B10:F10 B11 F11:G11 B12 F12:G12 B13 F13:G13 B14 F14:G14 B15 F15:G15 B16:B20 F16:G20 B7:G9 B6 D6:G6" unlockedFormula="1"/>
  </ignoredError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6" filterMode="1">
    <tabColor theme="5" tint="0.39997558519241921"/>
  </sheetPr>
  <dimension ref="A2:XFD125"/>
  <sheetViews>
    <sheetView zoomScaleNormal="100" workbookViewId="0">
      <pane ySplit="20" topLeftCell="A21" activePane="bottomLeft" state="frozen"/>
      <selection pane="bottomLeft" activeCell="A21" sqref="A21"/>
    </sheetView>
  </sheetViews>
  <sheetFormatPr defaultRowHeight="12.75"/>
  <cols>
    <col min="1" max="2" width="9.140625" style="215"/>
    <col min="3" max="3" width="25.140625" style="215" customWidth="1"/>
    <col min="4" max="4" width="9.42578125" style="215" customWidth="1"/>
    <col min="5" max="5" width="20.85546875" style="215" customWidth="1"/>
    <col min="6" max="6" width="8.140625" style="215" customWidth="1"/>
    <col min="7" max="7" width="12.140625" style="215" customWidth="1"/>
    <col min="8" max="8" width="13.140625" style="215" customWidth="1"/>
    <col min="9" max="9" width="15.28515625" style="215" customWidth="1"/>
    <col min="10" max="11" width="20.7109375" style="215" customWidth="1"/>
    <col min="12" max="14" width="25.42578125" style="215" customWidth="1"/>
    <col min="15" max="15" width="15.85546875" style="215" customWidth="1"/>
    <col min="16" max="16" width="15.140625" style="215" customWidth="1"/>
    <col min="17" max="17" width="13.42578125" style="215" customWidth="1"/>
    <col min="18" max="18" width="10.7109375" style="215" customWidth="1"/>
    <col min="19" max="19" width="18.28515625" style="215" customWidth="1"/>
    <col min="20" max="20" width="9.28515625" style="215" customWidth="1"/>
    <col min="21" max="21" width="9.7109375" style="215" bestFit="1" customWidth="1"/>
    <col min="22" max="22" width="13.7109375" style="215" bestFit="1" customWidth="1"/>
    <col min="23" max="23" width="9.140625" style="215"/>
    <col min="24" max="24" width="16.7109375" style="215" customWidth="1"/>
    <col min="25" max="25" width="13.140625" style="215" bestFit="1" customWidth="1"/>
    <col min="26" max="26" width="11.5703125" style="215" customWidth="1"/>
    <col min="27" max="27" width="16.28515625" style="215" customWidth="1"/>
    <col min="28" max="28" width="13.140625" style="215" bestFit="1" customWidth="1"/>
    <col min="29" max="29" width="9.140625" style="215"/>
    <col min="30" max="30" width="9.7109375" style="215" bestFit="1" customWidth="1"/>
    <col min="31" max="33" width="9.140625" style="215"/>
    <col min="34" max="35" width="9.140625" style="209" hidden="1" customWidth="1"/>
    <col min="36" max="36" width="9.140625" style="215"/>
    <col min="37" max="37" width="11.85546875" style="215" customWidth="1"/>
    <col min="38" max="258" width="9.140625" style="215"/>
    <col min="259" max="259" width="25.140625" style="215" customWidth="1"/>
    <col min="260" max="260" width="9.42578125" style="215" customWidth="1"/>
    <col min="261" max="261" width="13.7109375" style="215" customWidth="1"/>
    <col min="262" max="262" width="8.140625" style="215" customWidth="1"/>
    <col min="263" max="263" width="12.140625" style="215" customWidth="1"/>
    <col min="264" max="264" width="13.140625" style="215" customWidth="1"/>
    <col min="265" max="265" width="15.28515625" style="215" customWidth="1"/>
    <col min="266" max="267" width="20.7109375" style="215" customWidth="1"/>
    <col min="268" max="270" width="25.42578125" style="215" customWidth="1"/>
    <col min="271" max="271" width="15.85546875" style="215" customWidth="1"/>
    <col min="272" max="272" width="15.140625" style="215" customWidth="1"/>
    <col min="273" max="273" width="13.42578125" style="215" customWidth="1"/>
    <col min="274" max="274" width="10.7109375" style="215" customWidth="1"/>
    <col min="275" max="275" width="18.28515625" style="215" customWidth="1"/>
    <col min="276" max="276" width="9.28515625" style="215" customWidth="1"/>
    <col min="277" max="277" width="9.7109375" style="215" bestFit="1" customWidth="1"/>
    <col min="278" max="278" width="13.7109375" style="215" bestFit="1" customWidth="1"/>
    <col min="279" max="279" width="9.140625" style="215"/>
    <col min="280" max="280" width="16.7109375" style="215" customWidth="1"/>
    <col min="281" max="281" width="13.140625" style="215" bestFit="1" customWidth="1"/>
    <col min="282" max="282" width="11.5703125" style="215" customWidth="1"/>
    <col min="283" max="283" width="16.28515625" style="215" customWidth="1"/>
    <col min="284" max="284" width="13.140625" style="215" bestFit="1" customWidth="1"/>
    <col min="285" max="285" width="9.140625" style="215"/>
    <col min="286" max="286" width="9.7109375" style="215" bestFit="1" customWidth="1"/>
    <col min="287" max="289" width="9.140625" style="215"/>
    <col min="290" max="291" width="0" style="209" hidden="1" customWidth="1"/>
    <col min="292" max="514" width="9.140625" style="215"/>
    <col min="515" max="515" width="25.140625" style="215" customWidth="1"/>
    <col min="516" max="516" width="9.42578125" style="215" customWidth="1"/>
    <col min="517" max="517" width="13.7109375" style="215" customWidth="1"/>
    <col min="518" max="518" width="8.140625" style="215" customWidth="1"/>
    <col min="519" max="519" width="12.140625" style="215" customWidth="1"/>
    <col min="520" max="520" width="13.140625" style="215" customWidth="1"/>
    <col min="521" max="521" width="15.28515625" style="215" customWidth="1"/>
    <col min="522" max="523" width="20.7109375" style="215" customWidth="1"/>
    <col min="524" max="526" width="25.42578125" style="215" customWidth="1"/>
    <col min="527" max="527" width="15.85546875" style="215" customWidth="1"/>
    <col min="528" max="528" width="15.140625" style="215" customWidth="1"/>
    <col min="529" max="529" width="13.42578125" style="215" customWidth="1"/>
    <col min="530" max="530" width="10.7109375" style="215" customWidth="1"/>
    <col min="531" max="531" width="18.28515625" style="215" customWidth="1"/>
    <col min="532" max="532" width="9.28515625" style="215" customWidth="1"/>
    <col min="533" max="533" width="9.7109375" style="215" bestFit="1" customWidth="1"/>
    <col min="534" max="534" width="13.7109375" style="215" bestFit="1" customWidth="1"/>
    <col min="535" max="535" width="9.140625" style="215"/>
    <col min="536" max="536" width="16.7109375" style="215" customWidth="1"/>
    <col min="537" max="537" width="13.140625" style="215" bestFit="1" customWidth="1"/>
    <col min="538" max="538" width="11.5703125" style="215" customWidth="1"/>
    <col min="539" max="539" width="16.28515625" style="215" customWidth="1"/>
    <col min="540" max="540" width="13.140625" style="215" bestFit="1" customWidth="1"/>
    <col min="541" max="541" width="9.140625" style="215"/>
    <col min="542" max="542" width="9.7109375" style="215" bestFit="1" customWidth="1"/>
    <col min="543" max="545" width="9.140625" style="215"/>
    <col min="546" max="547" width="0" style="209" hidden="1" customWidth="1"/>
    <col min="548" max="770" width="9.140625" style="215"/>
    <col min="771" max="771" width="25.140625" style="215" customWidth="1"/>
    <col min="772" max="772" width="9.42578125" style="215" customWidth="1"/>
    <col min="773" max="773" width="13.7109375" style="215" customWidth="1"/>
    <col min="774" max="774" width="8.140625" style="215" customWidth="1"/>
    <col min="775" max="775" width="12.140625" style="215" customWidth="1"/>
    <col min="776" max="776" width="13.140625" style="215" customWidth="1"/>
    <col min="777" max="777" width="15.28515625" style="215" customWidth="1"/>
    <col min="778" max="779" width="20.7109375" style="215" customWidth="1"/>
    <col min="780" max="782" width="25.42578125" style="215" customWidth="1"/>
    <col min="783" max="783" width="15.85546875" style="215" customWidth="1"/>
    <col min="784" max="784" width="15.140625" style="215" customWidth="1"/>
    <col min="785" max="785" width="13.42578125" style="215" customWidth="1"/>
    <col min="786" max="786" width="10.7109375" style="215" customWidth="1"/>
    <col min="787" max="787" width="18.28515625" style="215" customWidth="1"/>
    <col min="788" max="788" width="9.28515625" style="215" customWidth="1"/>
    <col min="789" max="789" width="9.7109375" style="215" bestFit="1" customWidth="1"/>
    <col min="790" max="790" width="13.7109375" style="215" bestFit="1" customWidth="1"/>
    <col min="791" max="791" width="9.140625" style="215"/>
    <col min="792" max="792" width="16.7109375" style="215" customWidth="1"/>
    <col min="793" max="793" width="13.140625" style="215" bestFit="1" customWidth="1"/>
    <col min="794" max="794" width="11.5703125" style="215" customWidth="1"/>
    <col min="795" max="795" width="16.28515625" style="215" customWidth="1"/>
    <col min="796" max="796" width="13.140625" style="215" bestFit="1" customWidth="1"/>
    <col min="797" max="797" width="9.140625" style="215"/>
    <col min="798" max="798" width="9.7109375" style="215" bestFit="1" customWidth="1"/>
    <col min="799" max="801" width="9.140625" style="215"/>
    <col min="802" max="803" width="0" style="209" hidden="1" customWidth="1"/>
    <col min="804" max="1026" width="9.140625" style="215"/>
    <col min="1027" max="1027" width="25.140625" style="215" customWidth="1"/>
    <col min="1028" max="1028" width="9.42578125" style="215" customWidth="1"/>
    <col min="1029" max="1029" width="13.7109375" style="215" customWidth="1"/>
    <col min="1030" max="1030" width="8.140625" style="215" customWidth="1"/>
    <col min="1031" max="1031" width="12.140625" style="215" customWidth="1"/>
    <col min="1032" max="1032" width="13.140625" style="215" customWidth="1"/>
    <col min="1033" max="1033" width="15.28515625" style="215" customWidth="1"/>
    <col min="1034" max="1035" width="20.7109375" style="215" customWidth="1"/>
    <col min="1036" max="1038" width="25.42578125" style="215" customWidth="1"/>
    <col min="1039" max="1039" width="15.85546875" style="215" customWidth="1"/>
    <col min="1040" max="1040" width="15.140625" style="215" customWidth="1"/>
    <col min="1041" max="1041" width="13.42578125" style="215" customWidth="1"/>
    <col min="1042" max="1042" width="10.7109375" style="215" customWidth="1"/>
    <col min="1043" max="1043" width="18.28515625" style="215" customWidth="1"/>
    <col min="1044" max="1044" width="9.28515625" style="215" customWidth="1"/>
    <col min="1045" max="1045" width="9.7109375" style="215" bestFit="1" customWidth="1"/>
    <col min="1046" max="1046" width="13.7109375" style="215" bestFit="1" customWidth="1"/>
    <col min="1047" max="1047" width="9.140625" style="215"/>
    <col min="1048" max="1048" width="16.7109375" style="215" customWidth="1"/>
    <col min="1049" max="1049" width="13.140625" style="215" bestFit="1" customWidth="1"/>
    <col min="1050" max="1050" width="11.5703125" style="215" customWidth="1"/>
    <col min="1051" max="1051" width="16.28515625" style="215" customWidth="1"/>
    <col min="1052" max="1052" width="13.140625" style="215" bestFit="1" customWidth="1"/>
    <col min="1053" max="1053" width="9.140625" style="215"/>
    <col min="1054" max="1054" width="9.7109375" style="215" bestFit="1" customWidth="1"/>
    <col min="1055" max="1057" width="9.140625" style="215"/>
    <col min="1058" max="1059" width="0" style="209" hidden="1" customWidth="1"/>
    <col min="1060" max="1282" width="9.140625" style="215"/>
    <col min="1283" max="1283" width="25.140625" style="215" customWidth="1"/>
    <col min="1284" max="1284" width="9.42578125" style="215" customWidth="1"/>
    <col min="1285" max="1285" width="13.7109375" style="215" customWidth="1"/>
    <col min="1286" max="1286" width="8.140625" style="215" customWidth="1"/>
    <col min="1287" max="1287" width="12.140625" style="215" customWidth="1"/>
    <col min="1288" max="1288" width="13.140625" style="215" customWidth="1"/>
    <col min="1289" max="1289" width="15.28515625" style="215" customWidth="1"/>
    <col min="1290" max="1291" width="20.7109375" style="215" customWidth="1"/>
    <col min="1292" max="1294" width="25.42578125" style="215" customWidth="1"/>
    <col min="1295" max="1295" width="15.85546875" style="215" customWidth="1"/>
    <col min="1296" max="1296" width="15.140625" style="215" customWidth="1"/>
    <col min="1297" max="1297" width="13.42578125" style="215" customWidth="1"/>
    <col min="1298" max="1298" width="10.7109375" style="215" customWidth="1"/>
    <col min="1299" max="1299" width="18.28515625" style="215" customWidth="1"/>
    <col min="1300" max="1300" width="9.28515625" style="215" customWidth="1"/>
    <col min="1301" max="1301" width="9.7109375" style="215" bestFit="1" customWidth="1"/>
    <col min="1302" max="1302" width="13.7109375" style="215" bestFit="1" customWidth="1"/>
    <col min="1303" max="1303" width="9.140625" style="215"/>
    <col min="1304" max="1304" width="16.7109375" style="215" customWidth="1"/>
    <col min="1305" max="1305" width="13.140625" style="215" bestFit="1" customWidth="1"/>
    <col min="1306" max="1306" width="11.5703125" style="215" customWidth="1"/>
    <col min="1307" max="1307" width="16.28515625" style="215" customWidth="1"/>
    <col min="1308" max="1308" width="13.140625" style="215" bestFit="1" customWidth="1"/>
    <col min="1309" max="1309" width="9.140625" style="215"/>
    <col min="1310" max="1310" width="9.7109375" style="215" bestFit="1" customWidth="1"/>
    <col min="1311" max="1313" width="9.140625" style="215"/>
    <col min="1314" max="1315" width="0" style="209" hidden="1" customWidth="1"/>
    <col min="1316" max="1538" width="9.140625" style="215"/>
    <col min="1539" max="1539" width="25.140625" style="215" customWidth="1"/>
    <col min="1540" max="1540" width="9.42578125" style="215" customWidth="1"/>
    <col min="1541" max="1541" width="13.7109375" style="215" customWidth="1"/>
    <col min="1542" max="1542" width="8.140625" style="215" customWidth="1"/>
    <col min="1543" max="1543" width="12.140625" style="215" customWidth="1"/>
    <col min="1544" max="1544" width="13.140625" style="215" customWidth="1"/>
    <col min="1545" max="1545" width="15.28515625" style="215" customWidth="1"/>
    <col min="1546" max="1547" width="20.7109375" style="215" customWidth="1"/>
    <col min="1548" max="1550" width="25.42578125" style="215" customWidth="1"/>
    <col min="1551" max="1551" width="15.85546875" style="215" customWidth="1"/>
    <col min="1552" max="1552" width="15.140625" style="215" customWidth="1"/>
    <col min="1553" max="1553" width="13.42578125" style="215" customWidth="1"/>
    <col min="1554" max="1554" width="10.7109375" style="215" customWidth="1"/>
    <col min="1555" max="1555" width="18.28515625" style="215" customWidth="1"/>
    <col min="1556" max="1556" width="9.28515625" style="215" customWidth="1"/>
    <col min="1557" max="1557" width="9.7109375" style="215" bestFit="1" customWidth="1"/>
    <col min="1558" max="1558" width="13.7109375" style="215" bestFit="1" customWidth="1"/>
    <col min="1559" max="1559" width="9.140625" style="215"/>
    <col min="1560" max="1560" width="16.7109375" style="215" customWidth="1"/>
    <col min="1561" max="1561" width="13.140625" style="215" bestFit="1" customWidth="1"/>
    <col min="1562" max="1562" width="11.5703125" style="215" customWidth="1"/>
    <col min="1563" max="1563" width="16.28515625" style="215" customWidth="1"/>
    <col min="1564" max="1564" width="13.140625" style="215" bestFit="1" customWidth="1"/>
    <col min="1565" max="1565" width="9.140625" style="215"/>
    <col min="1566" max="1566" width="9.7109375" style="215" bestFit="1" customWidth="1"/>
    <col min="1567" max="1569" width="9.140625" style="215"/>
    <col min="1570" max="1571" width="0" style="209" hidden="1" customWidth="1"/>
    <col min="1572" max="1794" width="9.140625" style="215"/>
    <col min="1795" max="1795" width="25.140625" style="215" customWidth="1"/>
    <col min="1796" max="1796" width="9.42578125" style="215" customWidth="1"/>
    <col min="1797" max="1797" width="13.7109375" style="215" customWidth="1"/>
    <col min="1798" max="1798" width="8.140625" style="215" customWidth="1"/>
    <col min="1799" max="1799" width="12.140625" style="215" customWidth="1"/>
    <col min="1800" max="1800" width="13.140625" style="215" customWidth="1"/>
    <col min="1801" max="1801" width="15.28515625" style="215" customWidth="1"/>
    <col min="1802" max="1803" width="20.7109375" style="215" customWidth="1"/>
    <col min="1804" max="1806" width="25.42578125" style="215" customWidth="1"/>
    <col min="1807" max="1807" width="15.85546875" style="215" customWidth="1"/>
    <col min="1808" max="1808" width="15.140625" style="215" customWidth="1"/>
    <col min="1809" max="1809" width="13.42578125" style="215" customWidth="1"/>
    <col min="1810" max="1810" width="10.7109375" style="215" customWidth="1"/>
    <col min="1811" max="1811" width="18.28515625" style="215" customWidth="1"/>
    <col min="1812" max="1812" width="9.28515625" style="215" customWidth="1"/>
    <col min="1813" max="1813" width="9.7109375" style="215" bestFit="1" customWidth="1"/>
    <col min="1814" max="1814" width="13.7109375" style="215" bestFit="1" customWidth="1"/>
    <col min="1815" max="1815" width="9.140625" style="215"/>
    <col min="1816" max="1816" width="16.7109375" style="215" customWidth="1"/>
    <col min="1817" max="1817" width="13.140625" style="215" bestFit="1" customWidth="1"/>
    <col min="1818" max="1818" width="11.5703125" style="215" customWidth="1"/>
    <col min="1819" max="1819" width="16.28515625" style="215" customWidth="1"/>
    <col min="1820" max="1820" width="13.140625" style="215" bestFit="1" customWidth="1"/>
    <col min="1821" max="1821" width="9.140625" style="215"/>
    <col min="1822" max="1822" width="9.7109375" style="215" bestFit="1" customWidth="1"/>
    <col min="1823" max="1825" width="9.140625" style="215"/>
    <col min="1826" max="1827" width="0" style="209" hidden="1" customWidth="1"/>
    <col min="1828" max="2050" width="9.140625" style="215"/>
    <col min="2051" max="2051" width="25.140625" style="215" customWidth="1"/>
    <col min="2052" max="2052" width="9.42578125" style="215" customWidth="1"/>
    <col min="2053" max="2053" width="13.7109375" style="215" customWidth="1"/>
    <col min="2054" max="2054" width="8.140625" style="215" customWidth="1"/>
    <col min="2055" max="2055" width="12.140625" style="215" customWidth="1"/>
    <col min="2056" max="2056" width="13.140625" style="215" customWidth="1"/>
    <col min="2057" max="2057" width="15.28515625" style="215" customWidth="1"/>
    <col min="2058" max="2059" width="20.7109375" style="215" customWidth="1"/>
    <col min="2060" max="2062" width="25.42578125" style="215" customWidth="1"/>
    <col min="2063" max="2063" width="15.85546875" style="215" customWidth="1"/>
    <col min="2064" max="2064" width="15.140625" style="215" customWidth="1"/>
    <col min="2065" max="2065" width="13.42578125" style="215" customWidth="1"/>
    <col min="2066" max="2066" width="10.7109375" style="215" customWidth="1"/>
    <col min="2067" max="2067" width="18.28515625" style="215" customWidth="1"/>
    <col min="2068" max="2068" width="9.28515625" style="215" customWidth="1"/>
    <col min="2069" max="2069" width="9.7109375" style="215" bestFit="1" customWidth="1"/>
    <col min="2070" max="2070" width="13.7109375" style="215" bestFit="1" customWidth="1"/>
    <col min="2071" max="2071" width="9.140625" style="215"/>
    <col min="2072" max="2072" width="16.7109375" style="215" customWidth="1"/>
    <col min="2073" max="2073" width="13.140625" style="215" bestFit="1" customWidth="1"/>
    <col min="2074" max="2074" width="11.5703125" style="215" customWidth="1"/>
    <col min="2075" max="2075" width="16.28515625" style="215" customWidth="1"/>
    <col min="2076" max="2076" width="13.140625" style="215" bestFit="1" customWidth="1"/>
    <col min="2077" max="2077" width="9.140625" style="215"/>
    <col min="2078" max="2078" width="9.7109375" style="215" bestFit="1" customWidth="1"/>
    <col min="2079" max="2081" width="9.140625" style="215"/>
    <col min="2082" max="2083" width="0" style="209" hidden="1" customWidth="1"/>
    <col min="2084" max="2306" width="9.140625" style="215"/>
    <col min="2307" max="2307" width="25.140625" style="215" customWidth="1"/>
    <col min="2308" max="2308" width="9.42578125" style="215" customWidth="1"/>
    <col min="2309" max="2309" width="13.7109375" style="215" customWidth="1"/>
    <col min="2310" max="2310" width="8.140625" style="215" customWidth="1"/>
    <col min="2311" max="2311" width="12.140625" style="215" customWidth="1"/>
    <col min="2312" max="2312" width="13.140625" style="215" customWidth="1"/>
    <col min="2313" max="2313" width="15.28515625" style="215" customWidth="1"/>
    <col min="2314" max="2315" width="20.7109375" style="215" customWidth="1"/>
    <col min="2316" max="2318" width="25.42578125" style="215" customWidth="1"/>
    <col min="2319" max="2319" width="15.85546875" style="215" customWidth="1"/>
    <col min="2320" max="2320" width="15.140625" style="215" customWidth="1"/>
    <col min="2321" max="2321" width="13.42578125" style="215" customWidth="1"/>
    <col min="2322" max="2322" width="10.7109375" style="215" customWidth="1"/>
    <col min="2323" max="2323" width="18.28515625" style="215" customWidth="1"/>
    <col min="2324" max="2324" width="9.28515625" style="215" customWidth="1"/>
    <col min="2325" max="2325" width="9.7109375" style="215" bestFit="1" customWidth="1"/>
    <col min="2326" max="2326" width="13.7109375" style="215" bestFit="1" customWidth="1"/>
    <col min="2327" max="2327" width="9.140625" style="215"/>
    <col min="2328" max="2328" width="16.7109375" style="215" customWidth="1"/>
    <col min="2329" max="2329" width="13.140625" style="215" bestFit="1" customWidth="1"/>
    <col min="2330" max="2330" width="11.5703125" style="215" customWidth="1"/>
    <col min="2331" max="2331" width="16.28515625" style="215" customWidth="1"/>
    <col min="2332" max="2332" width="13.140625" style="215" bestFit="1" customWidth="1"/>
    <col min="2333" max="2333" width="9.140625" style="215"/>
    <col min="2334" max="2334" width="9.7109375" style="215" bestFit="1" customWidth="1"/>
    <col min="2335" max="2337" width="9.140625" style="215"/>
    <col min="2338" max="2339" width="0" style="209" hidden="1" customWidth="1"/>
    <col min="2340" max="2562" width="9.140625" style="215"/>
    <col min="2563" max="2563" width="25.140625" style="215" customWidth="1"/>
    <col min="2564" max="2564" width="9.42578125" style="215" customWidth="1"/>
    <col min="2565" max="2565" width="13.7109375" style="215" customWidth="1"/>
    <col min="2566" max="2566" width="8.140625" style="215" customWidth="1"/>
    <col min="2567" max="2567" width="12.140625" style="215" customWidth="1"/>
    <col min="2568" max="2568" width="13.140625" style="215" customWidth="1"/>
    <col min="2569" max="2569" width="15.28515625" style="215" customWidth="1"/>
    <col min="2570" max="2571" width="20.7109375" style="215" customWidth="1"/>
    <col min="2572" max="2574" width="25.42578125" style="215" customWidth="1"/>
    <col min="2575" max="2575" width="15.85546875" style="215" customWidth="1"/>
    <col min="2576" max="2576" width="15.140625" style="215" customWidth="1"/>
    <col min="2577" max="2577" width="13.42578125" style="215" customWidth="1"/>
    <col min="2578" max="2578" width="10.7109375" style="215" customWidth="1"/>
    <col min="2579" max="2579" width="18.28515625" style="215" customWidth="1"/>
    <col min="2580" max="2580" width="9.28515625" style="215" customWidth="1"/>
    <col min="2581" max="2581" width="9.7109375" style="215" bestFit="1" customWidth="1"/>
    <col min="2582" max="2582" width="13.7109375" style="215" bestFit="1" customWidth="1"/>
    <col min="2583" max="2583" width="9.140625" style="215"/>
    <col min="2584" max="2584" width="16.7109375" style="215" customWidth="1"/>
    <col min="2585" max="2585" width="13.140625" style="215" bestFit="1" customWidth="1"/>
    <col min="2586" max="2586" width="11.5703125" style="215" customWidth="1"/>
    <col min="2587" max="2587" width="16.28515625" style="215" customWidth="1"/>
    <col min="2588" max="2588" width="13.140625" style="215" bestFit="1" customWidth="1"/>
    <col min="2589" max="2589" width="9.140625" style="215"/>
    <col min="2590" max="2590" width="9.7109375" style="215" bestFit="1" customWidth="1"/>
    <col min="2591" max="2593" width="9.140625" style="215"/>
    <col min="2594" max="2595" width="0" style="209" hidden="1" customWidth="1"/>
    <col min="2596" max="2818" width="9.140625" style="215"/>
    <col min="2819" max="2819" width="25.140625" style="215" customWidth="1"/>
    <col min="2820" max="2820" width="9.42578125" style="215" customWidth="1"/>
    <col min="2821" max="2821" width="13.7109375" style="215" customWidth="1"/>
    <col min="2822" max="2822" width="8.140625" style="215" customWidth="1"/>
    <col min="2823" max="2823" width="12.140625" style="215" customWidth="1"/>
    <col min="2824" max="2824" width="13.140625" style="215" customWidth="1"/>
    <col min="2825" max="2825" width="15.28515625" style="215" customWidth="1"/>
    <col min="2826" max="2827" width="20.7109375" style="215" customWidth="1"/>
    <col min="2828" max="2830" width="25.42578125" style="215" customWidth="1"/>
    <col min="2831" max="2831" width="15.85546875" style="215" customWidth="1"/>
    <col min="2832" max="2832" width="15.140625" style="215" customWidth="1"/>
    <col min="2833" max="2833" width="13.42578125" style="215" customWidth="1"/>
    <col min="2834" max="2834" width="10.7109375" style="215" customWidth="1"/>
    <col min="2835" max="2835" width="18.28515625" style="215" customWidth="1"/>
    <col min="2836" max="2836" width="9.28515625" style="215" customWidth="1"/>
    <col min="2837" max="2837" width="9.7109375" style="215" bestFit="1" customWidth="1"/>
    <col min="2838" max="2838" width="13.7109375" style="215" bestFit="1" customWidth="1"/>
    <col min="2839" max="2839" width="9.140625" style="215"/>
    <col min="2840" max="2840" width="16.7109375" style="215" customWidth="1"/>
    <col min="2841" max="2841" width="13.140625" style="215" bestFit="1" customWidth="1"/>
    <col min="2842" max="2842" width="11.5703125" style="215" customWidth="1"/>
    <col min="2843" max="2843" width="16.28515625" style="215" customWidth="1"/>
    <col min="2844" max="2844" width="13.140625" style="215" bestFit="1" customWidth="1"/>
    <col min="2845" max="2845" width="9.140625" style="215"/>
    <col min="2846" max="2846" width="9.7109375" style="215" bestFit="1" customWidth="1"/>
    <col min="2847" max="2849" width="9.140625" style="215"/>
    <col min="2850" max="2851" width="0" style="209" hidden="1" customWidth="1"/>
    <col min="2852" max="3074" width="9.140625" style="215"/>
    <col min="3075" max="3075" width="25.140625" style="215" customWidth="1"/>
    <col min="3076" max="3076" width="9.42578125" style="215" customWidth="1"/>
    <col min="3077" max="3077" width="13.7109375" style="215" customWidth="1"/>
    <col min="3078" max="3078" width="8.140625" style="215" customWidth="1"/>
    <col min="3079" max="3079" width="12.140625" style="215" customWidth="1"/>
    <col min="3080" max="3080" width="13.140625" style="215" customWidth="1"/>
    <col min="3081" max="3081" width="15.28515625" style="215" customWidth="1"/>
    <col min="3082" max="3083" width="20.7109375" style="215" customWidth="1"/>
    <col min="3084" max="3086" width="25.42578125" style="215" customWidth="1"/>
    <col min="3087" max="3087" width="15.85546875" style="215" customWidth="1"/>
    <col min="3088" max="3088" width="15.140625" style="215" customWidth="1"/>
    <col min="3089" max="3089" width="13.42578125" style="215" customWidth="1"/>
    <col min="3090" max="3090" width="10.7109375" style="215" customWidth="1"/>
    <col min="3091" max="3091" width="18.28515625" style="215" customWidth="1"/>
    <col min="3092" max="3092" width="9.28515625" style="215" customWidth="1"/>
    <col min="3093" max="3093" width="9.7109375" style="215" bestFit="1" customWidth="1"/>
    <col min="3094" max="3094" width="13.7109375" style="215" bestFit="1" customWidth="1"/>
    <col min="3095" max="3095" width="9.140625" style="215"/>
    <col min="3096" max="3096" width="16.7109375" style="215" customWidth="1"/>
    <col min="3097" max="3097" width="13.140625" style="215" bestFit="1" customWidth="1"/>
    <col min="3098" max="3098" width="11.5703125" style="215" customWidth="1"/>
    <col min="3099" max="3099" width="16.28515625" style="215" customWidth="1"/>
    <col min="3100" max="3100" width="13.140625" style="215" bestFit="1" customWidth="1"/>
    <col min="3101" max="3101" width="9.140625" style="215"/>
    <col min="3102" max="3102" width="9.7109375" style="215" bestFit="1" customWidth="1"/>
    <col min="3103" max="3105" width="9.140625" style="215"/>
    <col min="3106" max="3107" width="0" style="209" hidden="1" customWidth="1"/>
    <col min="3108" max="3330" width="9.140625" style="215"/>
    <col min="3331" max="3331" width="25.140625" style="215" customWidth="1"/>
    <col min="3332" max="3332" width="9.42578125" style="215" customWidth="1"/>
    <col min="3333" max="3333" width="13.7109375" style="215" customWidth="1"/>
    <col min="3334" max="3334" width="8.140625" style="215" customWidth="1"/>
    <col min="3335" max="3335" width="12.140625" style="215" customWidth="1"/>
    <col min="3336" max="3336" width="13.140625" style="215" customWidth="1"/>
    <col min="3337" max="3337" width="15.28515625" style="215" customWidth="1"/>
    <col min="3338" max="3339" width="20.7109375" style="215" customWidth="1"/>
    <col min="3340" max="3342" width="25.42578125" style="215" customWidth="1"/>
    <col min="3343" max="3343" width="15.85546875" style="215" customWidth="1"/>
    <col min="3344" max="3344" width="15.140625" style="215" customWidth="1"/>
    <col min="3345" max="3345" width="13.42578125" style="215" customWidth="1"/>
    <col min="3346" max="3346" width="10.7109375" style="215" customWidth="1"/>
    <col min="3347" max="3347" width="18.28515625" style="215" customWidth="1"/>
    <col min="3348" max="3348" width="9.28515625" style="215" customWidth="1"/>
    <col min="3349" max="3349" width="9.7109375" style="215" bestFit="1" customWidth="1"/>
    <col min="3350" max="3350" width="13.7109375" style="215" bestFit="1" customWidth="1"/>
    <col min="3351" max="3351" width="9.140625" style="215"/>
    <col min="3352" max="3352" width="16.7109375" style="215" customWidth="1"/>
    <col min="3353" max="3353" width="13.140625" style="215" bestFit="1" customWidth="1"/>
    <col min="3354" max="3354" width="11.5703125" style="215" customWidth="1"/>
    <col min="3355" max="3355" width="16.28515625" style="215" customWidth="1"/>
    <col min="3356" max="3356" width="13.140625" style="215" bestFit="1" customWidth="1"/>
    <col min="3357" max="3357" width="9.140625" style="215"/>
    <col min="3358" max="3358" width="9.7109375" style="215" bestFit="1" customWidth="1"/>
    <col min="3359" max="3361" width="9.140625" style="215"/>
    <col min="3362" max="3363" width="0" style="209" hidden="1" customWidth="1"/>
    <col min="3364" max="3586" width="9.140625" style="215"/>
    <col min="3587" max="3587" width="25.140625" style="215" customWidth="1"/>
    <col min="3588" max="3588" width="9.42578125" style="215" customWidth="1"/>
    <col min="3589" max="3589" width="13.7109375" style="215" customWidth="1"/>
    <col min="3590" max="3590" width="8.140625" style="215" customWidth="1"/>
    <col min="3591" max="3591" width="12.140625" style="215" customWidth="1"/>
    <col min="3592" max="3592" width="13.140625" style="215" customWidth="1"/>
    <col min="3593" max="3593" width="15.28515625" style="215" customWidth="1"/>
    <col min="3594" max="3595" width="20.7109375" style="215" customWidth="1"/>
    <col min="3596" max="3598" width="25.42578125" style="215" customWidth="1"/>
    <col min="3599" max="3599" width="15.85546875" style="215" customWidth="1"/>
    <col min="3600" max="3600" width="15.140625" style="215" customWidth="1"/>
    <col min="3601" max="3601" width="13.42578125" style="215" customWidth="1"/>
    <col min="3602" max="3602" width="10.7109375" style="215" customWidth="1"/>
    <col min="3603" max="3603" width="18.28515625" style="215" customWidth="1"/>
    <col min="3604" max="3604" width="9.28515625" style="215" customWidth="1"/>
    <col min="3605" max="3605" width="9.7109375" style="215" bestFit="1" customWidth="1"/>
    <col min="3606" max="3606" width="13.7109375" style="215" bestFit="1" customWidth="1"/>
    <col min="3607" max="3607" width="9.140625" style="215"/>
    <col min="3608" max="3608" width="16.7109375" style="215" customWidth="1"/>
    <col min="3609" max="3609" width="13.140625" style="215" bestFit="1" customWidth="1"/>
    <col min="3610" max="3610" width="11.5703125" style="215" customWidth="1"/>
    <col min="3611" max="3611" width="16.28515625" style="215" customWidth="1"/>
    <col min="3612" max="3612" width="13.140625" style="215" bestFit="1" customWidth="1"/>
    <col min="3613" max="3613" width="9.140625" style="215"/>
    <col min="3614" max="3614" width="9.7109375" style="215" bestFit="1" customWidth="1"/>
    <col min="3615" max="3617" width="9.140625" style="215"/>
    <col min="3618" max="3619" width="0" style="209" hidden="1" customWidth="1"/>
    <col min="3620" max="3842" width="9.140625" style="215"/>
    <col min="3843" max="3843" width="25.140625" style="215" customWidth="1"/>
    <col min="3844" max="3844" width="9.42578125" style="215" customWidth="1"/>
    <col min="3845" max="3845" width="13.7109375" style="215" customWidth="1"/>
    <col min="3846" max="3846" width="8.140625" style="215" customWidth="1"/>
    <col min="3847" max="3847" width="12.140625" style="215" customWidth="1"/>
    <col min="3848" max="3848" width="13.140625" style="215" customWidth="1"/>
    <col min="3849" max="3849" width="15.28515625" style="215" customWidth="1"/>
    <col min="3850" max="3851" width="20.7109375" style="215" customWidth="1"/>
    <col min="3852" max="3854" width="25.42578125" style="215" customWidth="1"/>
    <col min="3855" max="3855" width="15.85546875" style="215" customWidth="1"/>
    <col min="3856" max="3856" width="15.140625" style="215" customWidth="1"/>
    <col min="3857" max="3857" width="13.42578125" style="215" customWidth="1"/>
    <col min="3858" max="3858" width="10.7109375" style="215" customWidth="1"/>
    <col min="3859" max="3859" width="18.28515625" style="215" customWidth="1"/>
    <col min="3860" max="3860" width="9.28515625" style="215" customWidth="1"/>
    <col min="3861" max="3861" width="9.7109375" style="215" bestFit="1" customWidth="1"/>
    <col min="3862" max="3862" width="13.7109375" style="215" bestFit="1" customWidth="1"/>
    <col min="3863" max="3863" width="9.140625" style="215"/>
    <col min="3864" max="3864" width="16.7109375" style="215" customWidth="1"/>
    <col min="3865" max="3865" width="13.140625" style="215" bestFit="1" customWidth="1"/>
    <col min="3866" max="3866" width="11.5703125" style="215" customWidth="1"/>
    <col min="3867" max="3867" width="16.28515625" style="215" customWidth="1"/>
    <col min="3868" max="3868" width="13.140625" style="215" bestFit="1" customWidth="1"/>
    <col min="3869" max="3869" width="9.140625" style="215"/>
    <col min="3870" max="3870" width="9.7109375" style="215" bestFit="1" customWidth="1"/>
    <col min="3871" max="3873" width="9.140625" style="215"/>
    <col min="3874" max="3875" width="0" style="209" hidden="1" customWidth="1"/>
    <col min="3876" max="4098" width="9.140625" style="215"/>
    <col min="4099" max="4099" width="25.140625" style="215" customWidth="1"/>
    <col min="4100" max="4100" width="9.42578125" style="215" customWidth="1"/>
    <col min="4101" max="4101" width="13.7109375" style="215" customWidth="1"/>
    <col min="4102" max="4102" width="8.140625" style="215" customWidth="1"/>
    <col min="4103" max="4103" width="12.140625" style="215" customWidth="1"/>
    <col min="4104" max="4104" width="13.140625" style="215" customWidth="1"/>
    <col min="4105" max="4105" width="15.28515625" style="215" customWidth="1"/>
    <col min="4106" max="4107" width="20.7109375" style="215" customWidth="1"/>
    <col min="4108" max="4110" width="25.42578125" style="215" customWidth="1"/>
    <col min="4111" max="4111" width="15.85546875" style="215" customWidth="1"/>
    <col min="4112" max="4112" width="15.140625" style="215" customWidth="1"/>
    <col min="4113" max="4113" width="13.42578125" style="215" customWidth="1"/>
    <col min="4114" max="4114" width="10.7109375" style="215" customWidth="1"/>
    <col min="4115" max="4115" width="18.28515625" style="215" customWidth="1"/>
    <col min="4116" max="4116" width="9.28515625" style="215" customWidth="1"/>
    <col min="4117" max="4117" width="9.7109375" style="215" bestFit="1" customWidth="1"/>
    <col min="4118" max="4118" width="13.7109375" style="215" bestFit="1" customWidth="1"/>
    <col min="4119" max="4119" width="9.140625" style="215"/>
    <col min="4120" max="4120" width="16.7109375" style="215" customWidth="1"/>
    <col min="4121" max="4121" width="13.140625" style="215" bestFit="1" customWidth="1"/>
    <col min="4122" max="4122" width="11.5703125" style="215" customWidth="1"/>
    <col min="4123" max="4123" width="16.28515625" style="215" customWidth="1"/>
    <col min="4124" max="4124" width="13.140625" style="215" bestFit="1" customWidth="1"/>
    <col min="4125" max="4125" width="9.140625" style="215"/>
    <col min="4126" max="4126" width="9.7109375" style="215" bestFit="1" customWidth="1"/>
    <col min="4127" max="4129" width="9.140625" style="215"/>
    <col min="4130" max="4131" width="0" style="209" hidden="1" customWidth="1"/>
    <col min="4132" max="4354" width="9.140625" style="215"/>
    <col min="4355" max="4355" width="25.140625" style="215" customWidth="1"/>
    <col min="4356" max="4356" width="9.42578125" style="215" customWidth="1"/>
    <col min="4357" max="4357" width="13.7109375" style="215" customWidth="1"/>
    <col min="4358" max="4358" width="8.140625" style="215" customWidth="1"/>
    <col min="4359" max="4359" width="12.140625" style="215" customWidth="1"/>
    <col min="4360" max="4360" width="13.140625" style="215" customWidth="1"/>
    <col min="4361" max="4361" width="15.28515625" style="215" customWidth="1"/>
    <col min="4362" max="4363" width="20.7109375" style="215" customWidth="1"/>
    <col min="4364" max="4366" width="25.42578125" style="215" customWidth="1"/>
    <col min="4367" max="4367" width="15.85546875" style="215" customWidth="1"/>
    <col min="4368" max="4368" width="15.140625" style="215" customWidth="1"/>
    <col min="4369" max="4369" width="13.42578125" style="215" customWidth="1"/>
    <col min="4370" max="4370" width="10.7109375" style="215" customWidth="1"/>
    <col min="4371" max="4371" width="18.28515625" style="215" customWidth="1"/>
    <col min="4372" max="4372" width="9.28515625" style="215" customWidth="1"/>
    <col min="4373" max="4373" width="9.7109375" style="215" bestFit="1" customWidth="1"/>
    <col min="4374" max="4374" width="13.7109375" style="215" bestFit="1" customWidth="1"/>
    <col min="4375" max="4375" width="9.140625" style="215"/>
    <col min="4376" max="4376" width="16.7109375" style="215" customWidth="1"/>
    <col min="4377" max="4377" width="13.140625" style="215" bestFit="1" customWidth="1"/>
    <col min="4378" max="4378" width="11.5703125" style="215" customWidth="1"/>
    <col min="4379" max="4379" width="16.28515625" style="215" customWidth="1"/>
    <col min="4380" max="4380" width="13.140625" style="215" bestFit="1" customWidth="1"/>
    <col min="4381" max="4381" width="9.140625" style="215"/>
    <col min="4382" max="4382" width="9.7109375" style="215" bestFit="1" customWidth="1"/>
    <col min="4383" max="4385" width="9.140625" style="215"/>
    <col min="4386" max="4387" width="0" style="209" hidden="1" customWidth="1"/>
    <col min="4388" max="4610" width="9.140625" style="215"/>
    <col min="4611" max="4611" width="25.140625" style="215" customWidth="1"/>
    <col min="4612" max="4612" width="9.42578125" style="215" customWidth="1"/>
    <col min="4613" max="4613" width="13.7109375" style="215" customWidth="1"/>
    <col min="4614" max="4614" width="8.140625" style="215" customWidth="1"/>
    <col min="4615" max="4615" width="12.140625" style="215" customWidth="1"/>
    <col min="4616" max="4616" width="13.140625" style="215" customWidth="1"/>
    <col min="4617" max="4617" width="15.28515625" style="215" customWidth="1"/>
    <col min="4618" max="4619" width="20.7109375" style="215" customWidth="1"/>
    <col min="4620" max="4622" width="25.42578125" style="215" customWidth="1"/>
    <col min="4623" max="4623" width="15.85546875" style="215" customWidth="1"/>
    <col min="4624" max="4624" width="15.140625" style="215" customWidth="1"/>
    <col min="4625" max="4625" width="13.42578125" style="215" customWidth="1"/>
    <col min="4626" max="4626" width="10.7109375" style="215" customWidth="1"/>
    <col min="4627" max="4627" width="18.28515625" style="215" customWidth="1"/>
    <col min="4628" max="4628" width="9.28515625" style="215" customWidth="1"/>
    <col min="4629" max="4629" width="9.7109375" style="215" bestFit="1" customWidth="1"/>
    <col min="4630" max="4630" width="13.7109375" style="215" bestFit="1" customWidth="1"/>
    <col min="4631" max="4631" width="9.140625" style="215"/>
    <col min="4632" max="4632" width="16.7109375" style="215" customWidth="1"/>
    <col min="4633" max="4633" width="13.140625" style="215" bestFit="1" customWidth="1"/>
    <col min="4634" max="4634" width="11.5703125" style="215" customWidth="1"/>
    <col min="4635" max="4635" width="16.28515625" style="215" customWidth="1"/>
    <col min="4636" max="4636" width="13.140625" style="215" bestFit="1" customWidth="1"/>
    <col min="4637" max="4637" width="9.140625" style="215"/>
    <col min="4638" max="4638" width="9.7109375" style="215" bestFit="1" customWidth="1"/>
    <col min="4639" max="4641" width="9.140625" style="215"/>
    <col min="4642" max="4643" width="0" style="209" hidden="1" customWidth="1"/>
    <col min="4644" max="4866" width="9.140625" style="215"/>
    <col min="4867" max="4867" width="25.140625" style="215" customWidth="1"/>
    <col min="4868" max="4868" width="9.42578125" style="215" customWidth="1"/>
    <col min="4869" max="4869" width="13.7109375" style="215" customWidth="1"/>
    <col min="4870" max="4870" width="8.140625" style="215" customWidth="1"/>
    <col min="4871" max="4871" width="12.140625" style="215" customWidth="1"/>
    <col min="4872" max="4872" width="13.140625" style="215" customWidth="1"/>
    <col min="4873" max="4873" width="15.28515625" style="215" customWidth="1"/>
    <col min="4874" max="4875" width="20.7109375" style="215" customWidth="1"/>
    <col min="4876" max="4878" width="25.42578125" style="215" customWidth="1"/>
    <col min="4879" max="4879" width="15.85546875" style="215" customWidth="1"/>
    <col min="4880" max="4880" width="15.140625" style="215" customWidth="1"/>
    <col min="4881" max="4881" width="13.42578125" style="215" customWidth="1"/>
    <col min="4882" max="4882" width="10.7109375" style="215" customWidth="1"/>
    <col min="4883" max="4883" width="18.28515625" style="215" customWidth="1"/>
    <col min="4884" max="4884" width="9.28515625" style="215" customWidth="1"/>
    <col min="4885" max="4885" width="9.7109375" style="215" bestFit="1" customWidth="1"/>
    <col min="4886" max="4886" width="13.7109375" style="215" bestFit="1" customWidth="1"/>
    <col min="4887" max="4887" width="9.140625" style="215"/>
    <col min="4888" max="4888" width="16.7109375" style="215" customWidth="1"/>
    <col min="4889" max="4889" width="13.140625" style="215" bestFit="1" customWidth="1"/>
    <col min="4890" max="4890" width="11.5703125" style="215" customWidth="1"/>
    <col min="4891" max="4891" width="16.28515625" style="215" customWidth="1"/>
    <col min="4892" max="4892" width="13.140625" style="215" bestFit="1" customWidth="1"/>
    <col min="4893" max="4893" width="9.140625" style="215"/>
    <col min="4894" max="4894" width="9.7109375" style="215" bestFit="1" customWidth="1"/>
    <col min="4895" max="4897" width="9.140625" style="215"/>
    <col min="4898" max="4899" width="0" style="209" hidden="1" customWidth="1"/>
    <col min="4900" max="5122" width="9.140625" style="215"/>
    <col min="5123" max="5123" width="25.140625" style="215" customWidth="1"/>
    <col min="5124" max="5124" width="9.42578125" style="215" customWidth="1"/>
    <col min="5125" max="5125" width="13.7109375" style="215" customWidth="1"/>
    <col min="5126" max="5126" width="8.140625" style="215" customWidth="1"/>
    <col min="5127" max="5127" width="12.140625" style="215" customWidth="1"/>
    <col min="5128" max="5128" width="13.140625" style="215" customWidth="1"/>
    <col min="5129" max="5129" width="15.28515625" style="215" customWidth="1"/>
    <col min="5130" max="5131" width="20.7109375" style="215" customWidth="1"/>
    <col min="5132" max="5134" width="25.42578125" style="215" customWidth="1"/>
    <col min="5135" max="5135" width="15.85546875" style="215" customWidth="1"/>
    <col min="5136" max="5136" width="15.140625" style="215" customWidth="1"/>
    <col min="5137" max="5137" width="13.42578125" style="215" customWidth="1"/>
    <col min="5138" max="5138" width="10.7109375" style="215" customWidth="1"/>
    <col min="5139" max="5139" width="18.28515625" style="215" customWidth="1"/>
    <col min="5140" max="5140" width="9.28515625" style="215" customWidth="1"/>
    <col min="5141" max="5141" width="9.7109375" style="215" bestFit="1" customWidth="1"/>
    <col min="5142" max="5142" width="13.7109375" style="215" bestFit="1" customWidth="1"/>
    <col min="5143" max="5143" width="9.140625" style="215"/>
    <col min="5144" max="5144" width="16.7109375" style="215" customWidth="1"/>
    <col min="5145" max="5145" width="13.140625" style="215" bestFit="1" customWidth="1"/>
    <col min="5146" max="5146" width="11.5703125" style="215" customWidth="1"/>
    <col min="5147" max="5147" width="16.28515625" style="215" customWidth="1"/>
    <col min="5148" max="5148" width="13.140625" style="215" bestFit="1" customWidth="1"/>
    <col min="5149" max="5149" width="9.140625" style="215"/>
    <col min="5150" max="5150" width="9.7109375" style="215" bestFit="1" customWidth="1"/>
    <col min="5151" max="5153" width="9.140625" style="215"/>
    <col min="5154" max="5155" width="0" style="209" hidden="1" customWidth="1"/>
    <col min="5156" max="5378" width="9.140625" style="215"/>
    <col min="5379" max="5379" width="25.140625" style="215" customWidth="1"/>
    <col min="5380" max="5380" width="9.42578125" style="215" customWidth="1"/>
    <col min="5381" max="5381" width="13.7109375" style="215" customWidth="1"/>
    <col min="5382" max="5382" width="8.140625" style="215" customWidth="1"/>
    <col min="5383" max="5383" width="12.140625" style="215" customWidth="1"/>
    <col min="5384" max="5384" width="13.140625" style="215" customWidth="1"/>
    <col min="5385" max="5385" width="15.28515625" style="215" customWidth="1"/>
    <col min="5386" max="5387" width="20.7109375" style="215" customWidth="1"/>
    <col min="5388" max="5390" width="25.42578125" style="215" customWidth="1"/>
    <col min="5391" max="5391" width="15.85546875" style="215" customWidth="1"/>
    <col min="5392" max="5392" width="15.140625" style="215" customWidth="1"/>
    <col min="5393" max="5393" width="13.42578125" style="215" customWidth="1"/>
    <col min="5394" max="5394" width="10.7109375" style="215" customWidth="1"/>
    <col min="5395" max="5395" width="18.28515625" style="215" customWidth="1"/>
    <col min="5396" max="5396" width="9.28515625" style="215" customWidth="1"/>
    <col min="5397" max="5397" width="9.7109375" style="215" bestFit="1" customWidth="1"/>
    <col min="5398" max="5398" width="13.7109375" style="215" bestFit="1" customWidth="1"/>
    <col min="5399" max="5399" width="9.140625" style="215"/>
    <col min="5400" max="5400" width="16.7109375" style="215" customWidth="1"/>
    <col min="5401" max="5401" width="13.140625" style="215" bestFit="1" customWidth="1"/>
    <col min="5402" max="5402" width="11.5703125" style="215" customWidth="1"/>
    <col min="5403" max="5403" width="16.28515625" style="215" customWidth="1"/>
    <col min="5404" max="5404" width="13.140625" style="215" bestFit="1" customWidth="1"/>
    <col min="5405" max="5405" width="9.140625" style="215"/>
    <col min="5406" max="5406" width="9.7109375" style="215" bestFit="1" customWidth="1"/>
    <col min="5407" max="5409" width="9.140625" style="215"/>
    <col min="5410" max="5411" width="0" style="209" hidden="1" customWidth="1"/>
    <col min="5412" max="5634" width="9.140625" style="215"/>
    <col min="5635" max="5635" width="25.140625" style="215" customWidth="1"/>
    <col min="5636" max="5636" width="9.42578125" style="215" customWidth="1"/>
    <col min="5637" max="5637" width="13.7109375" style="215" customWidth="1"/>
    <col min="5638" max="5638" width="8.140625" style="215" customWidth="1"/>
    <col min="5639" max="5639" width="12.140625" style="215" customWidth="1"/>
    <col min="5640" max="5640" width="13.140625" style="215" customWidth="1"/>
    <col min="5641" max="5641" width="15.28515625" style="215" customWidth="1"/>
    <col min="5642" max="5643" width="20.7109375" style="215" customWidth="1"/>
    <col min="5644" max="5646" width="25.42578125" style="215" customWidth="1"/>
    <col min="5647" max="5647" width="15.85546875" style="215" customWidth="1"/>
    <col min="5648" max="5648" width="15.140625" style="215" customWidth="1"/>
    <col min="5649" max="5649" width="13.42578125" style="215" customWidth="1"/>
    <col min="5650" max="5650" width="10.7109375" style="215" customWidth="1"/>
    <col min="5651" max="5651" width="18.28515625" style="215" customWidth="1"/>
    <col min="5652" max="5652" width="9.28515625" style="215" customWidth="1"/>
    <col min="5653" max="5653" width="9.7109375" style="215" bestFit="1" customWidth="1"/>
    <col min="5654" max="5654" width="13.7109375" style="215" bestFit="1" customWidth="1"/>
    <col min="5655" max="5655" width="9.140625" style="215"/>
    <col min="5656" max="5656" width="16.7109375" style="215" customWidth="1"/>
    <col min="5657" max="5657" width="13.140625" style="215" bestFit="1" customWidth="1"/>
    <col min="5658" max="5658" width="11.5703125" style="215" customWidth="1"/>
    <col min="5659" max="5659" width="16.28515625" style="215" customWidth="1"/>
    <col min="5660" max="5660" width="13.140625" style="215" bestFit="1" customWidth="1"/>
    <col min="5661" max="5661" width="9.140625" style="215"/>
    <col min="5662" max="5662" width="9.7109375" style="215" bestFit="1" customWidth="1"/>
    <col min="5663" max="5665" width="9.140625" style="215"/>
    <col min="5666" max="5667" width="0" style="209" hidden="1" customWidth="1"/>
    <col min="5668" max="5890" width="9.140625" style="215"/>
    <col min="5891" max="5891" width="25.140625" style="215" customWidth="1"/>
    <col min="5892" max="5892" width="9.42578125" style="215" customWidth="1"/>
    <col min="5893" max="5893" width="13.7109375" style="215" customWidth="1"/>
    <col min="5894" max="5894" width="8.140625" style="215" customWidth="1"/>
    <col min="5895" max="5895" width="12.140625" style="215" customWidth="1"/>
    <col min="5896" max="5896" width="13.140625" style="215" customWidth="1"/>
    <col min="5897" max="5897" width="15.28515625" style="215" customWidth="1"/>
    <col min="5898" max="5899" width="20.7109375" style="215" customWidth="1"/>
    <col min="5900" max="5902" width="25.42578125" style="215" customWidth="1"/>
    <col min="5903" max="5903" width="15.85546875" style="215" customWidth="1"/>
    <col min="5904" max="5904" width="15.140625" style="215" customWidth="1"/>
    <col min="5905" max="5905" width="13.42578125" style="215" customWidth="1"/>
    <col min="5906" max="5906" width="10.7109375" style="215" customWidth="1"/>
    <col min="5907" max="5907" width="18.28515625" style="215" customWidth="1"/>
    <col min="5908" max="5908" width="9.28515625" style="215" customWidth="1"/>
    <col min="5909" max="5909" width="9.7109375" style="215" bestFit="1" customWidth="1"/>
    <col min="5910" max="5910" width="13.7109375" style="215" bestFit="1" customWidth="1"/>
    <col min="5911" max="5911" width="9.140625" style="215"/>
    <col min="5912" max="5912" width="16.7109375" style="215" customWidth="1"/>
    <col min="5913" max="5913" width="13.140625" style="215" bestFit="1" customWidth="1"/>
    <col min="5914" max="5914" width="11.5703125" style="215" customWidth="1"/>
    <col min="5915" max="5915" width="16.28515625" style="215" customWidth="1"/>
    <col min="5916" max="5916" width="13.140625" style="215" bestFit="1" customWidth="1"/>
    <col min="5917" max="5917" width="9.140625" style="215"/>
    <col min="5918" max="5918" width="9.7109375" style="215" bestFit="1" customWidth="1"/>
    <col min="5919" max="5921" width="9.140625" style="215"/>
    <col min="5922" max="5923" width="0" style="209" hidden="1" customWidth="1"/>
    <col min="5924" max="6146" width="9.140625" style="215"/>
    <col min="6147" max="6147" width="25.140625" style="215" customWidth="1"/>
    <col min="6148" max="6148" width="9.42578125" style="215" customWidth="1"/>
    <col min="6149" max="6149" width="13.7109375" style="215" customWidth="1"/>
    <col min="6150" max="6150" width="8.140625" style="215" customWidth="1"/>
    <col min="6151" max="6151" width="12.140625" style="215" customWidth="1"/>
    <col min="6152" max="6152" width="13.140625" style="215" customWidth="1"/>
    <col min="6153" max="6153" width="15.28515625" style="215" customWidth="1"/>
    <col min="6154" max="6155" width="20.7109375" style="215" customWidth="1"/>
    <col min="6156" max="6158" width="25.42578125" style="215" customWidth="1"/>
    <col min="6159" max="6159" width="15.85546875" style="215" customWidth="1"/>
    <col min="6160" max="6160" width="15.140625" style="215" customWidth="1"/>
    <col min="6161" max="6161" width="13.42578125" style="215" customWidth="1"/>
    <col min="6162" max="6162" width="10.7109375" style="215" customWidth="1"/>
    <col min="6163" max="6163" width="18.28515625" style="215" customWidth="1"/>
    <col min="6164" max="6164" width="9.28515625" style="215" customWidth="1"/>
    <col min="6165" max="6165" width="9.7109375" style="215" bestFit="1" customWidth="1"/>
    <col min="6166" max="6166" width="13.7109375" style="215" bestFit="1" customWidth="1"/>
    <col min="6167" max="6167" width="9.140625" style="215"/>
    <col min="6168" max="6168" width="16.7109375" style="215" customWidth="1"/>
    <col min="6169" max="6169" width="13.140625" style="215" bestFit="1" customWidth="1"/>
    <col min="6170" max="6170" width="11.5703125" style="215" customWidth="1"/>
    <col min="6171" max="6171" width="16.28515625" style="215" customWidth="1"/>
    <col min="6172" max="6172" width="13.140625" style="215" bestFit="1" customWidth="1"/>
    <col min="6173" max="6173" width="9.140625" style="215"/>
    <col min="6174" max="6174" width="9.7109375" style="215" bestFit="1" customWidth="1"/>
    <col min="6175" max="6177" width="9.140625" style="215"/>
    <col min="6178" max="6179" width="0" style="209" hidden="1" customWidth="1"/>
    <col min="6180" max="6402" width="9.140625" style="215"/>
    <col min="6403" max="6403" width="25.140625" style="215" customWidth="1"/>
    <col min="6404" max="6404" width="9.42578125" style="215" customWidth="1"/>
    <col min="6405" max="6405" width="13.7109375" style="215" customWidth="1"/>
    <col min="6406" max="6406" width="8.140625" style="215" customWidth="1"/>
    <col min="6407" max="6407" width="12.140625" style="215" customWidth="1"/>
    <col min="6408" max="6408" width="13.140625" style="215" customWidth="1"/>
    <col min="6409" max="6409" width="15.28515625" style="215" customWidth="1"/>
    <col min="6410" max="6411" width="20.7109375" style="215" customWidth="1"/>
    <col min="6412" max="6414" width="25.42578125" style="215" customWidth="1"/>
    <col min="6415" max="6415" width="15.85546875" style="215" customWidth="1"/>
    <col min="6416" max="6416" width="15.140625" style="215" customWidth="1"/>
    <col min="6417" max="6417" width="13.42578125" style="215" customWidth="1"/>
    <col min="6418" max="6418" width="10.7109375" style="215" customWidth="1"/>
    <col min="6419" max="6419" width="18.28515625" style="215" customWidth="1"/>
    <col min="6420" max="6420" width="9.28515625" style="215" customWidth="1"/>
    <col min="6421" max="6421" width="9.7109375" style="215" bestFit="1" customWidth="1"/>
    <col min="6422" max="6422" width="13.7109375" style="215" bestFit="1" customWidth="1"/>
    <col min="6423" max="6423" width="9.140625" style="215"/>
    <col min="6424" max="6424" width="16.7109375" style="215" customWidth="1"/>
    <col min="6425" max="6425" width="13.140625" style="215" bestFit="1" customWidth="1"/>
    <col min="6426" max="6426" width="11.5703125" style="215" customWidth="1"/>
    <col min="6427" max="6427" width="16.28515625" style="215" customWidth="1"/>
    <col min="6428" max="6428" width="13.140625" style="215" bestFit="1" customWidth="1"/>
    <col min="6429" max="6429" width="9.140625" style="215"/>
    <col min="6430" max="6430" width="9.7109375" style="215" bestFit="1" customWidth="1"/>
    <col min="6431" max="6433" width="9.140625" style="215"/>
    <col min="6434" max="6435" width="0" style="209" hidden="1" customWidth="1"/>
    <col min="6436" max="6658" width="9.140625" style="215"/>
    <col min="6659" max="6659" width="25.140625" style="215" customWidth="1"/>
    <col min="6660" max="6660" width="9.42578125" style="215" customWidth="1"/>
    <col min="6661" max="6661" width="13.7109375" style="215" customWidth="1"/>
    <col min="6662" max="6662" width="8.140625" style="215" customWidth="1"/>
    <col min="6663" max="6663" width="12.140625" style="215" customWidth="1"/>
    <col min="6664" max="6664" width="13.140625" style="215" customWidth="1"/>
    <col min="6665" max="6665" width="15.28515625" style="215" customWidth="1"/>
    <col min="6666" max="6667" width="20.7109375" style="215" customWidth="1"/>
    <col min="6668" max="6670" width="25.42578125" style="215" customWidth="1"/>
    <col min="6671" max="6671" width="15.85546875" style="215" customWidth="1"/>
    <col min="6672" max="6672" width="15.140625" style="215" customWidth="1"/>
    <col min="6673" max="6673" width="13.42578125" style="215" customWidth="1"/>
    <col min="6674" max="6674" width="10.7109375" style="215" customWidth="1"/>
    <col min="6675" max="6675" width="18.28515625" style="215" customWidth="1"/>
    <col min="6676" max="6676" width="9.28515625" style="215" customWidth="1"/>
    <col min="6677" max="6677" width="9.7109375" style="215" bestFit="1" customWidth="1"/>
    <col min="6678" max="6678" width="13.7109375" style="215" bestFit="1" customWidth="1"/>
    <col min="6679" max="6679" width="9.140625" style="215"/>
    <col min="6680" max="6680" width="16.7109375" style="215" customWidth="1"/>
    <col min="6681" max="6681" width="13.140625" style="215" bestFit="1" customWidth="1"/>
    <col min="6682" max="6682" width="11.5703125" style="215" customWidth="1"/>
    <col min="6683" max="6683" width="16.28515625" style="215" customWidth="1"/>
    <col min="6684" max="6684" width="13.140625" style="215" bestFit="1" customWidth="1"/>
    <col min="6685" max="6685" width="9.140625" style="215"/>
    <col min="6686" max="6686" width="9.7109375" style="215" bestFit="1" customWidth="1"/>
    <col min="6687" max="6689" width="9.140625" style="215"/>
    <col min="6690" max="6691" width="0" style="209" hidden="1" customWidth="1"/>
    <col min="6692" max="6914" width="9.140625" style="215"/>
    <col min="6915" max="6915" width="25.140625" style="215" customWidth="1"/>
    <col min="6916" max="6916" width="9.42578125" style="215" customWidth="1"/>
    <col min="6917" max="6917" width="13.7109375" style="215" customWidth="1"/>
    <col min="6918" max="6918" width="8.140625" style="215" customWidth="1"/>
    <col min="6919" max="6919" width="12.140625" style="215" customWidth="1"/>
    <col min="6920" max="6920" width="13.140625" style="215" customWidth="1"/>
    <col min="6921" max="6921" width="15.28515625" style="215" customWidth="1"/>
    <col min="6922" max="6923" width="20.7109375" style="215" customWidth="1"/>
    <col min="6924" max="6926" width="25.42578125" style="215" customWidth="1"/>
    <col min="6927" max="6927" width="15.85546875" style="215" customWidth="1"/>
    <col min="6928" max="6928" width="15.140625" style="215" customWidth="1"/>
    <col min="6929" max="6929" width="13.42578125" style="215" customWidth="1"/>
    <col min="6930" max="6930" width="10.7109375" style="215" customWidth="1"/>
    <col min="6931" max="6931" width="18.28515625" style="215" customWidth="1"/>
    <col min="6932" max="6932" width="9.28515625" style="215" customWidth="1"/>
    <col min="6933" max="6933" width="9.7109375" style="215" bestFit="1" customWidth="1"/>
    <col min="6934" max="6934" width="13.7109375" style="215" bestFit="1" customWidth="1"/>
    <col min="6935" max="6935" width="9.140625" style="215"/>
    <col min="6936" max="6936" width="16.7109375" style="215" customWidth="1"/>
    <col min="6937" max="6937" width="13.140625" style="215" bestFit="1" customWidth="1"/>
    <col min="6938" max="6938" width="11.5703125" style="215" customWidth="1"/>
    <col min="6939" max="6939" width="16.28515625" style="215" customWidth="1"/>
    <col min="6940" max="6940" width="13.140625" style="215" bestFit="1" customWidth="1"/>
    <col min="6941" max="6941" width="9.140625" style="215"/>
    <col min="6942" max="6942" width="9.7109375" style="215" bestFit="1" customWidth="1"/>
    <col min="6943" max="6945" width="9.140625" style="215"/>
    <col min="6946" max="6947" width="0" style="209" hidden="1" customWidth="1"/>
    <col min="6948" max="7170" width="9.140625" style="215"/>
    <col min="7171" max="7171" width="25.140625" style="215" customWidth="1"/>
    <col min="7172" max="7172" width="9.42578125" style="215" customWidth="1"/>
    <col min="7173" max="7173" width="13.7109375" style="215" customWidth="1"/>
    <col min="7174" max="7174" width="8.140625" style="215" customWidth="1"/>
    <col min="7175" max="7175" width="12.140625" style="215" customWidth="1"/>
    <col min="7176" max="7176" width="13.140625" style="215" customWidth="1"/>
    <col min="7177" max="7177" width="15.28515625" style="215" customWidth="1"/>
    <col min="7178" max="7179" width="20.7109375" style="215" customWidth="1"/>
    <col min="7180" max="7182" width="25.42578125" style="215" customWidth="1"/>
    <col min="7183" max="7183" width="15.85546875" style="215" customWidth="1"/>
    <col min="7184" max="7184" width="15.140625" style="215" customWidth="1"/>
    <col min="7185" max="7185" width="13.42578125" style="215" customWidth="1"/>
    <col min="7186" max="7186" width="10.7109375" style="215" customWidth="1"/>
    <col min="7187" max="7187" width="18.28515625" style="215" customWidth="1"/>
    <col min="7188" max="7188" width="9.28515625" style="215" customWidth="1"/>
    <col min="7189" max="7189" width="9.7109375" style="215" bestFit="1" customWidth="1"/>
    <col min="7190" max="7190" width="13.7109375" style="215" bestFit="1" customWidth="1"/>
    <col min="7191" max="7191" width="9.140625" style="215"/>
    <col min="7192" max="7192" width="16.7109375" style="215" customWidth="1"/>
    <col min="7193" max="7193" width="13.140625" style="215" bestFit="1" customWidth="1"/>
    <col min="7194" max="7194" width="11.5703125" style="215" customWidth="1"/>
    <col min="7195" max="7195" width="16.28515625" style="215" customWidth="1"/>
    <col min="7196" max="7196" width="13.140625" style="215" bestFit="1" customWidth="1"/>
    <col min="7197" max="7197" width="9.140625" style="215"/>
    <col min="7198" max="7198" width="9.7109375" style="215" bestFit="1" customWidth="1"/>
    <col min="7199" max="7201" width="9.140625" style="215"/>
    <col min="7202" max="7203" width="0" style="209" hidden="1" customWidth="1"/>
    <col min="7204" max="7426" width="9.140625" style="215"/>
    <col min="7427" max="7427" width="25.140625" style="215" customWidth="1"/>
    <col min="7428" max="7428" width="9.42578125" style="215" customWidth="1"/>
    <col min="7429" max="7429" width="13.7109375" style="215" customWidth="1"/>
    <col min="7430" max="7430" width="8.140625" style="215" customWidth="1"/>
    <col min="7431" max="7431" width="12.140625" style="215" customWidth="1"/>
    <col min="7432" max="7432" width="13.140625" style="215" customWidth="1"/>
    <col min="7433" max="7433" width="15.28515625" style="215" customWidth="1"/>
    <col min="7434" max="7435" width="20.7109375" style="215" customWidth="1"/>
    <col min="7436" max="7438" width="25.42578125" style="215" customWidth="1"/>
    <col min="7439" max="7439" width="15.85546875" style="215" customWidth="1"/>
    <col min="7440" max="7440" width="15.140625" style="215" customWidth="1"/>
    <col min="7441" max="7441" width="13.42578125" style="215" customWidth="1"/>
    <col min="7442" max="7442" width="10.7109375" style="215" customWidth="1"/>
    <col min="7443" max="7443" width="18.28515625" style="215" customWidth="1"/>
    <col min="7444" max="7444" width="9.28515625" style="215" customWidth="1"/>
    <col min="7445" max="7445" width="9.7109375" style="215" bestFit="1" customWidth="1"/>
    <col min="7446" max="7446" width="13.7109375" style="215" bestFit="1" customWidth="1"/>
    <col min="7447" max="7447" width="9.140625" style="215"/>
    <col min="7448" max="7448" width="16.7109375" style="215" customWidth="1"/>
    <col min="7449" max="7449" width="13.140625" style="215" bestFit="1" customWidth="1"/>
    <col min="7450" max="7450" width="11.5703125" style="215" customWidth="1"/>
    <col min="7451" max="7451" width="16.28515625" style="215" customWidth="1"/>
    <col min="7452" max="7452" width="13.140625" style="215" bestFit="1" customWidth="1"/>
    <col min="7453" max="7453" width="9.140625" style="215"/>
    <col min="7454" max="7454" width="9.7109375" style="215" bestFit="1" customWidth="1"/>
    <col min="7455" max="7457" width="9.140625" style="215"/>
    <col min="7458" max="7459" width="0" style="209" hidden="1" customWidth="1"/>
    <col min="7460" max="7682" width="9.140625" style="215"/>
    <col min="7683" max="7683" width="25.140625" style="215" customWidth="1"/>
    <col min="7684" max="7684" width="9.42578125" style="215" customWidth="1"/>
    <col min="7685" max="7685" width="13.7109375" style="215" customWidth="1"/>
    <col min="7686" max="7686" width="8.140625" style="215" customWidth="1"/>
    <col min="7687" max="7687" width="12.140625" style="215" customWidth="1"/>
    <col min="7688" max="7688" width="13.140625" style="215" customWidth="1"/>
    <col min="7689" max="7689" width="15.28515625" style="215" customWidth="1"/>
    <col min="7690" max="7691" width="20.7109375" style="215" customWidth="1"/>
    <col min="7692" max="7694" width="25.42578125" style="215" customWidth="1"/>
    <col min="7695" max="7695" width="15.85546875" style="215" customWidth="1"/>
    <col min="7696" max="7696" width="15.140625" style="215" customWidth="1"/>
    <col min="7697" max="7697" width="13.42578125" style="215" customWidth="1"/>
    <col min="7698" max="7698" width="10.7109375" style="215" customWidth="1"/>
    <col min="7699" max="7699" width="18.28515625" style="215" customWidth="1"/>
    <col min="7700" max="7700" width="9.28515625" style="215" customWidth="1"/>
    <col min="7701" max="7701" width="9.7109375" style="215" bestFit="1" customWidth="1"/>
    <col min="7702" max="7702" width="13.7109375" style="215" bestFit="1" customWidth="1"/>
    <col min="7703" max="7703" width="9.140625" style="215"/>
    <col min="7704" max="7704" width="16.7109375" style="215" customWidth="1"/>
    <col min="7705" max="7705" width="13.140625" style="215" bestFit="1" customWidth="1"/>
    <col min="7706" max="7706" width="11.5703125" style="215" customWidth="1"/>
    <col min="7707" max="7707" width="16.28515625" style="215" customWidth="1"/>
    <col min="7708" max="7708" width="13.140625" style="215" bestFit="1" customWidth="1"/>
    <col min="7709" max="7709" width="9.140625" style="215"/>
    <col min="7710" max="7710" width="9.7109375" style="215" bestFit="1" customWidth="1"/>
    <col min="7711" max="7713" width="9.140625" style="215"/>
    <col min="7714" max="7715" width="0" style="209" hidden="1" customWidth="1"/>
    <col min="7716" max="7938" width="9.140625" style="215"/>
    <col min="7939" max="7939" width="25.140625" style="215" customWidth="1"/>
    <col min="7940" max="7940" width="9.42578125" style="215" customWidth="1"/>
    <col min="7941" max="7941" width="13.7109375" style="215" customWidth="1"/>
    <col min="7942" max="7942" width="8.140625" style="215" customWidth="1"/>
    <col min="7943" max="7943" width="12.140625" style="215" customWidth="1"/>
    <col min="7944" max="7944" width="13.140625" style="215" customWidth="1"/>
    <col min="7945" max="7945" width="15.28515625" style="215" customWidth="1"/>
    <col min="7946" max="7947" width="20.7109375" style="215" customWidth="1"/>
    <col min="7948" max="7950" width="25.42578125" style="215" customWidth="1"/>
    <col min="7951" max="7951" width="15.85546875" style="215" customWidth="1"/>
    <col min="7952" max="7952" width="15.140625" style="215" customWidth="1"/>
    <col min="7953" max="7953" width="13.42578125" style="215" customWidth="1"/>
    <col min="7954" max="7954" width="10.7109375" style="215" customWidth="1"/>
    <col min="7955" max="7955" width="18.28515625" style="215" customWidth="1"/>
    <col min="7956" max="7956" width="9.28515625" style="215" customWidth="1"/>
    <col min="7957" max="7957" width="9.7109375" style="215" bestFit="1" customWidth="1"/>
    <col min="7958" max="7958" width="13.7109375" style="215" bestFit="1" customWidth="1"/>
    <col min="7959" max="7959" width="9.140625" style="215"/>
    <col min="7960" max="7960" width="16.7109375" style="215" customWidth="1"/>
    <col min="7961" max="7961" width="13.140625" style="215" bestFit="1" customWidth="1"/>
    <col min="7962" max="7962" width="11.5703125" style="215" customWidth="1"/>
    <col min="7963" max="7963" width="16.28515625" style="215" customWidth="1"/>
    <col min="7964" max="7964" width="13.140625" style="215" bestFit="1" customWidth="1"/>
    <col min="7965" max="7965" width="9.140625" style="215"/>
    <col min="7966" max="7966" width="9.7109375" style="215" bestFit="1" customWidth="1"/>
    <col min="7967" max="7969" width="9.140625" style="215"/>
    <col min="7970" max="7971" width="0" style="209" hidden="1" customWidth="1"/>
    <col min="7972" max="8194" width="9.140625" style="215"/>
    <col min="8195" max="8195" width="25.140625" style="215" customWidth="1"/>
    <col min="8196" max="8196" width="9.42578125" style="215" customWidth="1"/>
    <col min="8197" max="8197" width="13.7109375" style="215" customWidth="1"/>
    <col min="8198" max="8198" width="8.140625" style="215" customWidth="1"/>
    <col min="8199" max="8199" width="12.140625" style="215" customWidth="1"/>
    <col min="8200" max="8200" width="13.140625" style="215" customWidth="1"/>
    <col min="8201" max="8201" width="15.28515625" style="215" customWidth="1"/>
    <col min="8202" max="8203" width="20.7109375" style="215" customWidth="1"/>
    <col min="8204" max="8206" width="25.42578125" style="215" customWidth="1"/>
    <col min="8207" max="8207" width="15.85546875" style="215" customWidth="1"/>
    <col min="8208" max="8208" width="15.140625" style="215" customWidth="1"/>
    <col min="8209" max="8209" width="13.42578125" style="215" customWidth="1"/>
    <col min="8210" max="8210" width="10.7109375" style="215" customWidth="1"/>
    <col min="8211" max="8211" width="18.28515625" style="215" customWidth="1"/>
    <col min="8212" max="8212" width="9.28515625" style="215" customWidth="1"/>
    <col min="8213" max="8213" width="9.7109375" style="215" bestFit="1" customWidth="1"/>
    <col min="8214" max="8214" width="13.7109375" style="215" bestFit="1" customWidth="1"/>
    <col min="8215" max="8215" width="9.140625" style="215"/>
    <col min="8216" max="8216" width="16.7109375" style="215" customWidth="1"/>
    <col min="8217" max="8217" width="13.140625" style="215" bestFit="1" customWidth="1"/>
    <col min="8218" max="8218" width="11.5703125" style="215" customWidth="1"/>
    <col min="8219" max="8219" width="16.28515625" style="215" customWidth="1"/>
    <col min="8220" max="8220" width="13.140625" style="215" bestFit="1" customWidth="1"/>
    <col min="8221" max="8221" width="9.140625" style="215"/>
    <col min="8222" max="8222" width="9.7109375" style="215" bestFit="1" customWidth="1"/>
    <col min="8223" max="8225" width="9.140625" style="215"/>
    <col min="8226" max="8227" width="0" style="209" hidden="1" customWidth="1"/>
    <col min="8228" max="8450" width="9.140625" style="215"/>
    <col min="8451" max="8451" width="25.140625" style="215" customWidth="1"/>
    <col min="8452" max="8452" width="9.42578125" style="215" customWidth="1"/>
    <col min="8453" max="8453" width="13.7109375" style="215" customWidth="1"/>
    <col min="8454" max="8454" width="8.140625" style="215" customWidth="1"/>
    <col min="8455" max="8455" width="12.140625" style="215" customWidth="1"/>
    <col min="8456" max="8456" width="13.140625" style="215" customWidth="1"/>
    <col min="8457" max="8457" width="15.28515625" style="215" customWidth="1"/>
    <col min="8458" max="8459" width="20.7109375" style="215" customWidth="1"/>
    <col min="8460" max="8462" width="25.42578125" style="215" customWidth="1"/>
    <col min="8463" max="8463" width="15.85546875" style="215" customWidth="1"/>
    <col min="8464" max="8464" width="15.140625" style="215" customWidth="1"/>
    <col min="8465" max="8465" width="13.42578125" style="215" customWidth="1"/>
    <col min="8466" max="8466" width="10.7109375" style="215" customWidth="1"/>
    <col min="8467" max="8467" width="18.28515625" style="215" customWidth="1"/>
    <col min="8468" max="8468" width="9.28515625" style="215" customWidth="1"/>
    <col min="8469" max="8469" width="9.7109375" style="215" bestFit="1" customWidth="1"/>
    <col min="8470" max="8470" width="13.7109375" style="215" bestFit="1" customWidth="1"/>
    <col min="8471" max="8471" width="9.140625" style="215"/>
    <col min="8472" max="8472" width="16.7109375" style="215" customWidth="1"/>
    <col min="8473" max="8473" width="13.140625" style="215" bestFit="1" customWidth="1"/>
    <col min="8474" max="8474" width="11.5703125" style="215" customWidth="1"/>
    <col min="8475" max="8475" width="16.28515625" style="215" customWidth="1"/>
    <col min="8476" max="8476" width="13.140625" style="215" bestFit="1" customWidth="1"/>
    <col min="8477" max="8477" width="9.140625" style="215"/>
    <col min="8478" max="8478" width="9.7109375" style="215" bestFit="1" customWidth="1"/>
    <col min="8479" max="8481" width="9.140625" style="215"/>
    <col min="8482" max="8483" width="0" style="209" hidden="1" customWidth="1"/>
    <col min="8484" max="8706" width="9.140625" style="215"/>
    <col min="8707" max="8707" width="25.140625" style="215" customWidth="1"/>
    <col min="8708" max="8708" width="9.42578125" style="215" customWidth="1"/>
    <col min="8709" max="8709" width="13.7109375" style="215" customWidth="1"/>
    <col min="8710" max="8710" width="8.140625" style="215" customWidth="1"/>
    <col min="8711" max="8711" width="12.140625" style="215" customWidth="1"/>
    <col min="8712" max="8712" width="13.140625" style="215" customWidth="1"/>
    <col min="8713" max="8713" width="15.28515625" style="215" customWidth="1"/>
    <col min="8714" max="8715" width="20.7109375" style="215" customWidth="1"/>
    <col min="8716" max="8718" width="25.42578125" style="215" customWidth="1"/>
    <col min="8719" max="8719" width="15.85546875" style="215" customWidth="1"/>
    <col min="8720" max="8720" width="15.140625" style="215" customWidth="1"/>
    <col min="8721" max="8721" width="13.42578125" style="215" customWidth="1"/>
    <col min="8722" max="8722" width="10.7109375" style="215" customWidth="1"/>
    <col min="8723" max="8723" width="18.28515625" style="215" customWidth="1"/>
    <col min="8724" max="8724" width="9.28515625" style="215" customWidth="1"/>
    <col min="8725" max="8725" width="9.7109375" style="215" bestFit="1" customWidth="1"/>
    <col min="8726" max="8726" width="13.7109375" style="215" bestFit="1" customWidth="1"/>
    <col min="8727" max="8727" width="9.140625" style="215"/>
    <col min="8728" max="8728" width="16.7109375" style="215" customWidth="1"/>
    <col min="8729" max="8729" width="13.140625" style="215" bestFit="1" customWidth="1"/>
    <col min="8730" max="8730" width="11.5703125" style="215" customWidth="1"/>
    <col min="8731" max="8731" width="16.28515625" style="215" customWidth="1"/>
    <col min="8732" max="8732" width="13.140625" style="215" bestFit="1" customWidth="1"/>
    <col min="8733" max="8733" width="9.140625" style="215"/>
    <col min="8734" max="8734" width="9.7109375" style="215" bestFit="1" customWidth="1"/>
    <col min="8735" max="8737" width="9.140625" style="215"/>
    <col min="8738" max="8739" width="0" style="209" hidden="1" customWidth="1"/>
    <col min="8740" max="8962" width="9.140625" style="215"/>
    <col min="8963" max="8963" width="25.140625" style="215" customWidth="1"/>
    <col min="8964" max="8964" width="9.42578125" style="215" customWidth="1"/>
    <col min="8965" max="8965" width="13.7109375" style="215" customWidth="1"/>
    <col min="8966" max="8966" width="8.140625" style="215" customWidth="1"/>
    <col min="8967" max="8967" width="12.140625" style="215" customWidth="1"/>
    <col min="8968" max="8968" width="13.140625" style="215" customWidth="1"/>
    <col min="8969" max="8969" width="15.28515625" style="215" customWidth="1"/>
    <col min="8970" max="8971" width="20.7109375" style="215" customWidth="1"/>
    <col min="8972" max="8974" width="25.42578125" style="215" customWidth="1"/>
    <col min="8975" max="8975" width="15.85546875" style="215" customWidth="1"/>
    <col min="8976" max="8976" width="15.140625" style="215" customWidth="1"/>
    <col min="8977" max="8977" width="13.42578125" style="215" customWidth="1"/>
    <col min="8978" max="8978" width="10.7109375" style="215" customWidth="1"/>
    <col min="8979" max="8979" width="18.28515625" style="215" customWidth="1"/>
    <col min="8980" max="8980" width="9.28515625" style="215" customWidth="1"/>
    <col min="8981" max="8981" width="9.7109375" style="215" bestFit="1" customWidth="1"/>
    <col min="8982" max="8982" width="13.7109375" style="215" bestFit="1" customWidth="1"/>
    <col min="8983" max="8983" width="9.140625" style="215"/>
    <col min="8984" max="8984" width="16.7109375" style="215" customWidth="1"/>
    <col min="8985" max="8985" width="13.140625" style="215" bestFit="1" customWidth="1"/>
    <col min="8986" max="8986" width="11.5703125" style="215" customWidth="1"/>
    <col min="8987" max="8987" width="16.28515625" style="215" customWidth="1"/>
    <col min="8988" max="8988" width="13.140625" style="215" bestFit="1" customWidth="1"/>
    <col min="8989" max="8989" width="9.140625" style="215"/>
    <col min="8990" max="8990" width="9.7109375" style="215" bestFit="1" customWidth="1"/>
    <col min="8991" max="8993" width="9.140625" style="215"/>
    <col min="8994" max="8995" width="0" style="209" hidden="1" customWidth="1"/>
    <col min="8996" max="9218" width="9.140625" style="215"/>
    <col min="9219" max="9219" width="25.140625" style="215" customWidth="1"/>
    <col min="9220" max="9220" width="9.42578125" style="215" customWidth="1"/>
    <col min="9221" max="9221" width="13.7109375" style="215" customWidth="1"/>
    <col min="9222" max="9222" width="8.140625" style="215" customWidth="1"/>
    <col min="9223" max="9223" width="12.140625" style="215" customWidth="1"/>
    <col min="9224" max="9224" width="13.140625" style="215" customWidth="1"/>
    <col min="9225" max="9225" width="15.28515625" style="215" customWidth="1"/>
    <col min="9226" max="9227" width="20.7109375" style="215" customWidth="1"/>
    <col min="9228" max="9230" width="25.42578125" style="215" customWidth="1"/>
    <col min="9231" max="9231" width="15.85546875" style="215" customWidth="1"/>
    <col min="9232" max="9232" width="15.140625" style="215" customWidth="1"/>
    <col min="9233" max="9233" width="13.42578125" style="215" customWidth="1"/>
    <col min="9234" max="9234" width="10.7109375" style="215" customWidth="1"/>
    <col min="9235" max="9235" width="18.28515625" style="215" customWidth="1"/>
    <col min="9236" max="9236" width="9.28515625" style="215" customWidth="1"/>
    <col min="9237" max="9237" width="9.7109375" style="215" bestFit="1" customWidth="1"/>
    <col min="9238" max="9238" width="13.7109375" style="215" bestFit="1" customWidth="1"/>
    <col min="9239" max="9239" width="9.140625" style="215"/>
    <col min="9240" max="9240" width="16.7109375" style="215" customWidth="1"/>
    <col min="9241" max="9241" width="13.140625" style="215" bestFit="1" customWidth="1"/>
    <col min="9242" max="9242" width="11.5703125" style="215" customWidth="1"/>
    <col min="9243" max="9243" width="16.28515625" style="215" customWidth="1"/>
    <col min="9244" max="9244" width="13.140625" style="215" bestFit="1" customWidth="1"/>
    <col min="9245" max="9245" width="9.140625" style="215"/>
    <col min="9246" max="9246" width="9.7109375" style="215" bestFit="1" customWidth="1"/>
    <col min="9247" max="9249" width="9.140625" style="215"/>
    <col min="9250" max="9251" width="0" style="209" hidden="1" customWidth="1"/>
    <col min="9252" max="9474" width="9.140625" style="215"/>
    <col min="9475" max="9475" width="25.140625" style="215" customWidth="1"/>
    <col min="9476" max="9476" width="9.42578125" style="215" customWidth="1"/>
    <col min="9477" max="9477" width="13.7109375" style="215" customWidth="1"/>
    <col min="9478" max="9478" width="8.140625" style="215" customWidth="1"/>
    <col min="9479" max="9479" width="12.140625" style="215" customWidth="1"/>
    <col min="9480" max="9480" width="13.140625" style="215" customWidth="1"/>
    <col min="9481" max="9481" width="15.28515625" style="215" customWidth="1"/>
    <col min="9482" max="9483" width="20.7109375" style="215" customWidth="1"/>
    <col min="9484" max="9486" width="25.42578125" style="215" customWidth="1"/>
    <col min="9487" max="9487" width="15.85546875" style="215" customWidth="1"/>
    <col min="9488" max="9488" width="15.140625" style="215" customWidth="1"/>
    <col min="9489" max="9489" width="13.42578125" style="215" customWidth="1"/>
    <col min="9490" max="9490" width="10.7109375" style="215" customWidth="1"/>
    <col min="9491" max="9491" width="18.28515625" style="215" customWidth="1"/>
    <col min="9492" max="9492" width="9.28515625" style="215" customWidth="1"/>
    <col min="9493" max="9493" width="9.7109375" style="215" bestFit="1" customWidth="1"/>
    <col min="9494" max="9494" width="13.7109375" style="215" bestFit="1" customWidth="1"/>
    <col min="9495" max="9495" width="9.140625" style="215"/>
    <col min="9496" max="9496" width="16.7109375" style="215" customWidth="1"/>
    <col min="9497" max="9497" width="13.140625" style="215" bestFit="1" customWidth="1"/>
    <col min="9498" max="9498" width="11.5703125" style="215" customWidth="1"/>
    <col min="9499" max="9499" width="16.28515625" style="215" customWidth="1"/>
    <col min="9500" max="9500" width="13.140625" style="215" bestFit="1" customWidth="1"/>
    <col min="9501" max="9501" width="9.140625" style="215"/>
    <col min="9502" max="9502" width="9.7109375" style="215" bestFit="1" customWidth="1"/>
    <col min="9503" max="9505" width="9.140625" style="215"/>
    <col min="9506" max="9507" width="0" style="209" hidden="1" customWidth="1"/>
    <col min="9508" max="9730" width="9.140625" style="215"/>
    <col min="9731" max="9731" width="25.140625" style="215" customWidth="1"/>
    <col min="9732" max="9732" width="9.42578125" style="215" customWidth="1"/>
    <col min="9733" max="9733" width="13.7109375" style="215" customWidth="1"/>
    <col min="9734" max="9734" width="8.140625" style="215" customWidth="1"/>
    <col min="9735" max="9735" width="12.140625" style="215" customWidth="1"/>
    <col min="9736" max="9736" width="13.140625" style="215" customWidth="1"/>
    <col min="9737" max="9737" width="15.28515625" style="215" customWidth="1"/>
    <col min="9738" max="9739" width="20.7109375" style="215" customWidth="1"/>
    <col min="9740" max="9742" width="25.42578125" style="215" customWidth="1"/>
    <col min="9743" max="9743" width="15.85546875" style="215" customWidth="1"/>
    <col min="9744" max="9744" width="15.140625" style="215" customWidth="1"/>
    <col min="9745" max="9745" width="13.42578125" style="215" customWidth="1"/>
    <col min="9746" max="9746" width="10.7109375" style="215" customWidth="1"/>
    <col min="9747" max="9747" width="18.28515625" style="215" customWidth="1"/>
    <col min="9748" max="9748" width="9.28515625" style="215" customWidth="1"/>
    <col min="9749" max="9749" width="9.7109375" style="215" bestFit="1" customWidth="1"/>
    <col min="9750" max="9750" width="13.7109375" style="215" bestFit="1" customWidth="1"/>
    <col min="9751" max="9751" width="9.140625" style="215"/>
    <col min="9752" max="9752" width="16.7109375" style="215" customWidth="1"/>
    <col min="9753" max="9753" width="13.140625" style="215" bestFit="1" customWidth="1"/>
    <col min="9754" max="9754" width="11.5703125" style="215" customWidth="1"/>
    <col min="9755" max="9755" width="16.28515625" style="215" customWidth="1"/>
    <col min="9756" max="9756" width="13.140625" style="215" bestFit="1" customWidth="1"/>
    <col min="9757" max="9757" width="9.140625" style="215"/>
    <col min="9758" max="9758" width="9.7109375" style="215" bestFit="1" customWidth="1"/>
    <col min="9759" max="9761" width="9.140625" style="215"/>
    <col min="9762" max="9763" width="0" style="209" hidden="1" customWidth="1"/>
    <col min="9764" max="9986" width="9.140625" style="215"/>
    <col min="9987" max="9987" width="25.140625" style="215" customWidth="1"/>
    <col min="9988" max="9988" width="9.42578125" style="215" customWidth="1"/>
    <col min="9989" max="9989" width="13.7109375" style="215" customWidth="1"/>
    <col min="9990" max="9990" width="8.140625" style="215" customWidth="1"/>
    <col min="9991" max="9991" width="12.140625" style="215" customWidth="1"/>
    <col min="9992" max="9992" width="13.140625" style="215" customWidth="1"/>
    <col min="9993" max="9993" width="15.28515625" style="215" customWidth="1"/>
    <col min="9994" max="9995" width="20.7109375" style="215" customWidth="1"/>
    <col min="9996" max="9998" width="25.42578125" style="215" customWidth="1"/>
    <col min="9999" max="9999" width="15.85546875" style="215" customWidth="1"/>
    <col min="10000" max="10000" width="15.140625" style="215" customWidth="1"/>
    <col min="10001" max="10001" width="13.42578125" style="215" customWidth="1"/>
    <col min="10002" max="10002" width="10.7109375" style="215" customWidth="1"/>
    <col min="10003" max="10003" width="18.28515625" style="215" customWidth="1"/>
    <col min="10004" max="10004" width="9.28515625" style="215" customWidth="1"/>
    <col min="10005" max="10005" width="9.7109375" style="215" bestFit="1" customWidth="1"/>
    <col min="10006" max="10006" width="13.7109375" style="215" bestFit="1" customWidth="1"/>
    <col min="10007" max="10007" width="9.140625" style="215"/>
    <col min="10008" max="10008" width="16.7109375" style="215" customWidth="1"/>
    <col min="10009" max="10009" width="13.140625" style="215" bestFit="1" customWidth="1"/>
    <col min="10010" max="10010" width="11.5703125" style="215" customWidth="1"/>
    <col min="10011" max="10011" width="16.28515625" style="215" customWidth="1"/>
    <col min="10012" max="10012" width="13.140625" style="215" bestFit="1" customWidth="1"/>
    <col min="10013" max="10013" width="9.140625" style="215"/>
    <col min="10014" max="10014" width="9.7109375" style="215" bestFit="1" customWidth="1"/>
    <col min="10015" max="10017" width="9.140625" style="215"/>
    <col min="10018" max="10019" width="0" style="209" hidden="1" customWidth="1"/>
    <col min="10020" max="10242" width="9.140625" style="215"/>
    <col min="10243" max="10243" width="25.140625" style="215" customWidth="1"/>
    <col min="10244" max="10244" width="9.42578125" style="215" customWidth="1"/>
    <col min="10245" max="10245" width="13.7109375" style="215" customWidth="1"/>
    <col min="10246" max="10246" width="8.140625" style="215" customWidth="1"/>
    <col min="10247" max="10247" width="12.140625" style="215" customWidth="1"/>
    <col min="10248" max="10248" width="13.140625" style="215" customWidth="1"/>
    <col min="10249" max="10249" width="15.28515625" style="215" customWidth="1"/>
    <col min="10250" max="10251" width="20.7109375" style="215" customWidth="1"/>
    <col min="10252" max="10254" width="25.42578125" style="215" customWidth="1"/>
    <col min="10255" max="10255" width="15.85546875" style="215" customWidth="1"/>
    <col min="10256" max="10256" width="15.140625" style="215" customWidth="1"/>
    <col min="10257" max="10257" width="13.42578125" style="215" customWidth="1"/>
    <col min="10258" max="10258" width="10.7109375" style="215" customWidth="1"/>
    <col min="10259" max="10259" width="18.28515625" style="215" customWidth="1"/>
    <col min="10260" max="10260" width="9.28515625" style="215" customWidth="1"/>
    <col min="10261" max="10261" width="9.7109375" style="215" bestFit="1" customWidth="1"/>
    <col min="10262" max="10262" width="13.7109375" style="215" bestFit="1" customWidth="1"/>
    <col min="10263" max="10263" width="9.140625" style="215"/>
    <col min="10264" max="10264" width="16.7109375" style="215" customWidth="1"/>
    <col min="10265" max="10265" width="13.140625" style="215" bestFit="1" customWidth="1"/>
    <col min="10266" max="10266" width="11.5703125" style="215" customWidth="1"/>
    <col min="10267" max="10267" width="16.28515625" style="215" customWidth="1"/>
    <col min="10268" max="10268" width="13.140625" style="215" bestFit="1" customWidth="1"/>
    <col min="10269" max="10269" width="9.140625" style="215"/>
    <col min="10270" max="10270" width="9.7109375" style="215" bestFit="1" customWidth="1"/>
    <col min="10271" max="10273" width="9.140625" style="215"/>
    <col min="10274" max="10275" width="0" style="209" hidden="1" customWidth="1"/>
    <col min="10276" max="10498" width="9.140625" style="215"/>
    <col min="10499" max="10499" width="25.140625" style="215" customWidth="1"/>
    <col min="10500" max="10500" width="9.42578125" style="215" customWidth="1"/>
    <col min="10501" max="10501" width="13.7109375" style="215" customWidth="1"/>
    <col min="10502" max="10502" width="8.140625" style="215" customWidth="1"/>
    <col min="10503" max="10503" width="12.140625" style="215" customWidth="1"/>
    <col min="10504" max="10504" width="13.140625" style="215" customWidth="1"/>
    <col min="10505" max="10505" width="15.28515625" style="215" customWidth="1"/>
    <col min="10506" max="10507" width="20.7109375" style="215" customWidth="1"/>
    <col min="10508" max="10510" width="25.42578125" style="215" customWidth="1"/>
    <col min="10511" max="10511" width="15.85546875" style="215" customWidth="1"/>
    <col min="10512" max="10512" width="15.140625" style="215" customWidth="1"/>
    <col min="10513" max="10513" width="13.42578125" style="215" customWidth="1"/>
    <col min="10514" max="10514" width="10.7109375" style="215" customWidth="1"/>
    <col min="10515" max="10515" width="18.28515625" style="215" customWidth="1"/>
    <col min="10516" max="10516" width="9.28515625" style="215" customWidth="1"/>
    <col min="10517" max="10517" width="9.7109375" style="215" bestFit="1" customWidth="1"/>
    <col min="10518" max="10518" width="13.7109375" style="215" bestFit="1" customWidth="1"/>
    <col min="10519" max="10519" width="9.140625" style="215"/>
    <col min="10520" max="10520" width="16.7109375" style="215" customWidth="1"/>
    <col min="10521" max="10521" width="13.140625" style="215" bestFit="1" customWidth="1"/>
    <col min="10522" max="10522" width="11.5703125" style="215" customWidth="1"/>
    <col min="10523" max="10523" width="16.28515625" style="215" customWidth="1"/>
    <col min="10524" max="10524" width="13.140625" style="215" bestFit="1" customWidth="1"/>
    <col min="10525" max="10525" width="9.140625" style="215"/>
    <col min="10526" max="10526" width="9.7109375" style="215" bestFit="1" customWidth="1"/>
    <col min="10527" max="10529" width="9.140625" style="215"/>
    <col min="10530" max="10531" width="0" style="209" hidden="1" customWidth="1"/>
    <col min="10532" max="10754" width="9.140625" style="215"/>
    <col min="10755" max="10755" width="25.140625" style="215" customWidth="1"/>
    <col min="10756" max="10756" width="9.42578125" style="215" customWidth="1"/>
    <col min="10757" max="10757" width="13.7109375" style="215" customWidth="1"/>
    <col min="10758" max="10758" width="8.140625" style="215" customWidth="1"/>
    <col min="10759" max="10759" width="12.140625" style="215" customWidth="1"/>
    <col min="10760" max="10760" width="13.140625" style="215" customWidth="1"/>
    <col min="10761" max="10761" width="15.28515625" style="215" customWidth="1"/>
    <col min="10762" max="10763" width="20.7109375" style="215" customWidth="1"/>
    <col min="10764" max="10766" width="25.42578125" style="215" customWidth="1"/>
    <col min="10767" max="10767" width="15.85546875" style="215" customWidth="1"/>
    <col min="10768" max="10768" width="15.140625" style="215" customWidth="1"/>
    <col min="10769" max="10769" width="13.42578125" style="215" customWidth="1"/>
    <col min="10770" max="10770" width="10.7109375" style="215" customWidth="1"/>
    <col min="10771" max="10771" width="18.28515625" style="215" customWidth="1"/>
    <col min="10772" max="10772" width="9.28515625" style="215" customWidth="1"/>
    <col min="10773" max="10773" width="9.7109375" style="215" bestFit="1" customWidth="1"/>
    <col min="10774" max="10774" width="13.7109375" style="215" bestFit="1" customWidth="1"/>
    <col min="10775" max="10775" width="9.140625" style="215"/>
    <col min="10776" max="10776" width="16.7109375" style="215" customWidth="1"/>
    <col min="10777" max="10777" width="13.140625" style="215" bestFit="1" customWidth="1"/>
    <col min="10778" max="10778" width="11.5703125" style="215" customWidth="1"/>
    <col min="10779" max="10779" width="16.28515625" style="215" customWidth="1"/>
    <col min="10780" max="10780" width="13.140625" style="215" bestFit="1" customWidth="1"/>
    <col min="10781" max="10781" width="9.140625" style="215"/>
    <col min="10782" max="10782" width="9.7109375" style="215" bestFit="1" customWidth="1"/>
    <col min="10783" max="10785" width="9.140625" style="215"/>
    <col min="10786" max="10787" width="0" style="209" hidden="1" customWidth="1"/>
    <col min="10788" max="11010" width="9.140625" style="215"/>
    <col min="11011" max="11011" width="25.140625" style="215" customWidth="1"/>
    <col min="11012" max="11012" width="9.42578125" style="215" customWidth="1"/>
    <col min="11013" max="11013" width="13.7109375" style="215" customWidth="1"/>
    <col min="11014" max="11014" width="8.140625" style="215" customWidth="1"/>
    <col min="11015" max="11015" width="12.140625" style="215" customWidth="1"/>
    <col min="11016" max="11016" width="13.140625" style="215" customWidth="1"/>
    <col min="11017" max="11017" width="15.28515625" style="215" customWidth="1"/>
    <col min="11018" max="11019" width="20.7109375" style="215" customWidth="1"/>
    <col min="11020" max="11022" width="25.42578125" style="215" customWidth="1"/>
    <col min="11023" max="11023" width="15.85546875" style="215" customWidth="1"/>
    <col min="11024" max="11024" width="15.140625" style="215" customWidth="1"/>
    <col min="11025" max="11025" width="13.42578125" style="215" customWidth="1"/>
    <col min="11026" max="11026" width="10.7109375" style="215" customWidth="1"/>
    <col min="11027" max="11027" width="18.28515625" style="215" customWidth="1"/>
    <col min="11028" max="11028" width="9.28515625" style="215" customWidth="1"/>
    <col min="11029" max="11029" width="9.7109375" style="215" bestFit="1" customWidth="1"/>
    <col min="11030" max="11030" width="13.7109375" style="215" bestFit="1" customWidth="1"/>
    <col min="11031" max="11031" width="9.140625" style="215"/>
    <col min="11032" max="11032" width="16.7109375" style="215" customWidth="1"/>
    <col min="11033" max="11033" width="13.140625" style="215" bestFit="1" customWidth="1"/>
    <col min="11034" max="11034" width="11.5703125" style="215" customWidth="1"/>
    <col min="11035" max="11035" width="16.28515625" style="215" customWidth="1"/>
    <col min="11036" max="11036" width="13.140625" style="215" bestFit="1" customWidth="1"/>
    <col min="11037" max="11037" width="9.140625" style="215"/>
    <col min="11038" max="11038" width="9.7109375" style="215" bestFit="1" customWidth="1"/>
    <col min="11039" max="11041" width="9.140625" style="215"/>
    <col min="11042" max="11043" width="0" style="209" hidden="1" customWidth="1"/>
    <col min="11044" max="11266" width="9.140625" style="215"/>
    <col min="11267" max="11267" width="25.140625" style="215" customWidth="1"/>
    <col min="11268" max="11268" width="9.42578125" style="215" customWidth="1"/>
    <col min="11269" max="11269" width="13.7109375" style="215" customWidth="1"/>
    <col min="11270" max="11270" width="8.140625" style="215" customWidth="1"/>
    <col min="11271" max="11271" width="12.140625" style="215" customWidth="1"/>
    <col min="11272" max="11272" width="13.140625" style="215" customWidth="1"/>
    <col min="11273" max="11273" width="15.28515625" style="215" customWidth="1"/>
    <col min="11274" max="11275" width="20.7109375" style="215" customWidth="1"/>
    <col min="11276" max="11278" width="25.42578125" style="215" customWidth="1"/>
    <col min="11279" max="11279" width="15.85546875" style="215" customWidth="1"/>
    <col min="11280" max="11280" width="15.140625" style="215" customWidth="1"/>
    <col min="11281" max="11281" width="13.42578125" style="215" customWidth="1"/>
    <col min="11282" max="11282" width="10.7109375" style="215" customWidth="1"/>
    <col min="11283" max="11283" width="18.28515625" style="215" customWidth="1"/>
    <col min="11284" max="11284" width="9.28515625" style="215" customWidth="1"/>
    <col min="11285" max="11285" width="9.7109375" style="215" bestFit="1" customWidth="1"/>
    <col min="11286" max="11286" width="13.7109375" style="215" bestFit="1" customWidth="1"/>
    <col min="11287" max="11287" width="9.140625" style="215"/>
    <col min="11288" max="11288" width="16.7109375" style="215" customWidth="1"/>
    <col min="11289" max="11289" width="13.140625" style="215" bestFit="1" customWidth="1"/>
    <col min="11290" max="11290" width="11.5703125" style="215" customWidth="1"/>
    <col min="11291" max="11291" width="16.28515625" style="215" customWidth="1"/>
    <col min="11292" max="11292" width="13.140625" style="215" bestFit="1" customWidth="1"/>
    <col min="11293" max="11293" width="9.140625" style="215"/>
    <col min="11294" max="11294" width="9.7109375" style="215" bestFit="1" customWidth="1"/>
    <col min="11295" max="11297" width="9.140625" style="215"/>
    <col min="11298" max="11299" width="0" style="209" hidden="1" customWidth="1"/>
    <col min="11300" max="11522" width="9.140625" style="215"/>
    <col min="11523" max="11523" width="25.140625" style="215" customWidth="1"/>
    <col min="11524" max="11524" width="9.42578125" style="215" customWidth="1"/>
    <col min="11525" max="11525" width="13.7109375" style="215" customWidth="1"/>
    <col min="11526" max="11526" width="8.140625" style="215" customWidth="1"/>
    <col min="11527" max="11527" width="12.140625" style="215" customWidth="1"/>
    <col min="11528" max="11528" width="13.140625" style="215" customWidth="1"/>
    <col min="11529" max="11529" width="15.28515625" style="215" customWidth="1"/>
    <col min="11530" max="11531" width="20.7109375" style="215" customWidth="1"/>
    <col min="11532" max="11534" width="25.42578125" style="215" customWidth="1"/>
    <col min="11535" max="11535" width="15.85546875" style="215" customWidth="1"/>
    <col min="11536" max="11536" width="15.140625" style="215" customWidth="1"/>
    <col min="11537" max="11537" width="13.42578125" style="215" customWidth="1"/>
    <col min="11538" max="11538" width="10.7109375" style="215" customWidth="1"/>
    <col min="11539" max="11539" width="18.28515625" style="215" customWidth="1"/>
    <col min="11540" max="11540" width="9.28515625" style="215" customWidth="1"/>
    <col min="11541" max="11541" width="9.7109375" style="215" bestFit="1" customWidth="1"/>
    <col min="11542" max="11542" width="13.7109375" style="215" bestFit="1" customWidth="1"/>
    <col min="11543" max="11543" width="9.140625" style="215"/>
    <col min="11544" max="11544" width="16.7109375" style="215" customWidth="1"/>
    <col min="11545" max="11545" width="13.140625" style="215" bestFit="1" customWidth="1"/>
    <col min="11546" max="11546" width="11.5703125" style="215" customWidth="1"/>
    <col min="11547" max="11547" width="16.28515625" style="215" customWidth="1"/>
    <col min="11548" max="11548" width="13.140625" style="215" bestFit="1" customWidth="1"/>
    <col min="11549" max="11549" width="9.140625" style="215"/>
    <col min="11550" max="11550" width="9.7109375" style="215" bestFit="1" customWidth="1"/>
    <col min="11551" max="11553" width="9.140625" style="215"/>
    <col min="11554" max="11555" width="0" style="209" hidden="1" customWidth="1"/>
    <col min="11556" max="11778" width="9.140625" style="215"/>
    <col min="11779" max="11779" width="25.140625" style="215" customWidth="1"/>
    <col min="11780" max="11780" width="9.42578125" style="215" customWidth="1"/>
    <col min="11781" max="11781" width="13.7109375" style="215" customWidth="1"/>
    <col min="11782" max="11782" width="8.140625" style="215" customWidth="1"/>
    <col min="11783" max="11783" width="12.140625" style="215" customWidth="1"/>
    <col min="11784" max="11784" width="13.140625" style="215" customWidth="1"/>
    <col min="11785" max="11785" width="15.28515625" style="215" customWidth="1"/>
    <col min="11786" max="11787" width="20.7109375" style="215" customWidth="1"/>
    <col min="11788" max="11790" width="25.42578125" style="215" customWidth="1"/>
    <col min="11791" max="11791" width="15.85546875" style="215" customWidth="1"/>
    <col min="11792" max="11792" width="15.140625" style="215" customWidth="1"/>
    <col min="11793" max="11793" width="13.42578125" style="215" customWidth="1"/>
    <col min="11794" max="11794" width="10.7109375" style="215" customWidth="1"/>
    <col min="11795" max="11795" width="18.28515625" style="215" customWidth="1"/>
    <col min="11796" max="11796" width="9.28515625" style="215" customWidth="1"/>
    <col min="11797" max="11797" width="9.7109375" style="215" bestFit="1" customWidth="1"/>
    <col min="11798" max="11798" width="13.7109375" style="215" bestFit="1" customWidth="1"/>
    <col min="11799" max="11799" width="9.140625" style="215"/>
    <col min="11800" max="11800" width="16.7109375" style="215" customWidth="1"/>
    <col min="11801" max="11801" width="13.140625" style="215" bestFit="1" customWidth="1"/>
    <col min="11802" max="11802" width="11.5703125" style="215" customWidth="1"/>
    <col min="11803" max="11803" width="16.28515625" style="215" customWidth="1"/>
    <col min="11804" max="11804" width="13.140625" style="215" bestFit="1" customWidth="1"/>
    <col min="11805" max="11805" width="9.140625" style="215"/>
    <col min="11806" max="11806" width="9.7109375" style="215" bestFit="1" customWidth="1"/>
    <col min="11807" max="11809" width="9.140625" style="215"/>
    <col min="11810" max="11811" width="0" style="209" hidden="1" customWidth="1"/>
    <col min="11812" max="12034" width="9.140625" style="215"/>
    <col min="12035" max="12035" width="25.140625" style="215" customWidth="1"/>
    <col min="12036" max="12036" width="9.42578125" style="215" customWidth="1"/>
    <col min="12037" max="12037" width="13.7109375" style="215" customWidth="1"/>
    <col min="12038" max="12038" width="8.140625" style="215" customWidth="1"/>
    <col min="12039" max="12039" width="12.140625" style="215" customWidth="1"/>
    <col min="12040" max="12040" width="13.140625" style="215" customWidth="1"/>
    <col min="12041" max="12041" width="15.28515625" style="215" customWidth="1"/>
    <col min="12042" max="12043" width="20.7109375" style="215" customWidth="1"/>
    <col min="12044" max="12046" width="25.42578125" style="215" customWidth="1"/>
    <col min="12047" max="12047" width="15.85546875" style="215" customWidth="1"/>
    <col min="12048" max="12048" width="15.140625" style="215" customWidth="1"/>
    <col min="12049" max="12049" width="13.42578125" style="215" customWidth="1"/>
    <col min="12050" max="12050" width="10.7109375" style="215" customWidth="1"/>
    <col min="12051" max="12051" width="18.28515625" style="215" customWidth="1"/>
    <col min="12052" max="12052" width="9.28515625" style="215" customWidth="1"/>
    <col min="12053" max="12053" width="9.7109375" style="215" bestFit="1" customWidth="1"/>
    <col min="12054" max="12054" width="13.7109375" style="215" bestFit="1" customWidth="1"/>
    <col min="12055" max="12055" width="9.140625" style="215"/>
    <col min="12056" max="12056" width="16.7109375" style="215" customWidth="1"/>
    <col min="12057" max="12057" width="13.140625" style="215" bestFit="1" customWidth="1"/>
    <col min="12058" max="12058" width="11.5703125" style="215" customWidth="1"/>
    <col min="12059" max="12059" width="16.28515625" style="215" customWidth="1"/>
    <col min="12060" max="12060" width="13.140625" style="215" bestFit="1" customWidth="1"/>
    <col min="12061" max="12061" width="9.140625" style="215"/>
    <col min="12062" max="12062" width="9.7109375" style="215" bestFit="1" customWidth="1"/>
    <col min="12063" max="12065" width="9.140625" style="215"/>
    <col min="12066" max="12067" width="0" style="209" hidden="1" customWidth="1"/>
    <col min="12068" max="12290" width="9.140625" style="215"/>
    <col min="12291" max="12291" width="25.140625" style="215" customWidth="1"/>
    <col min="12292" max="12292" width="9.42578125" style="215" customWidth="1"/>
    <col min="12293" max="12293" width="13.7109375" style="215" customWidth="1"/>
    <col min="12294" max="12294" width="8.140625" style="215" customWidth="1"/>
    <col min="12295" max="12295" width="12.140625" style="215" customWidth="1"/>
    <col min="12296" max="12296" width="13.140625" style="215" customWidth="1"/>
    <col min="12297" max="12297" width="15.28515625" style="215" customWidth="1"/>
    <col min="12298" max="12299" width="20.7109375" style="215" customWidth="1"/>
    <col min="12300" max="12302" width="25.42578125" style="215" customWidth="1"/>
    <col min="12303" max="12303" width="15.85546875" style="215" customWidth="1"/>
    <col min="12304" max="12304" width="15.140625" style="215" customWidth="1"/>
    <col min="12305" max="12305" width="13.42578125" style="215" customWidth="1"/>
    <col min="12306" max="12306" width="10.7109375" style="215" customWidth="1"/>
    <col min="12307" max="12307" width="18.28515625" style="215" customWidth="1"/>
    <col min="12308" max="12308" width="9.28515625" style="215" customWidth="1"/>
    <col min="12309" max="12309" width="9.7109375" style="215" bestFit="1" customWidth="1"/>
    <col min="12310" max="12310" width="13.7109375" style="215" bestFit="1" customWidth="1"/>
    <col min="12311" max="12311" width="9.140625" style="215"/>
    <col min="12312" max="12312" width="16.7109375" style="215" customWidth="1"/>
    <col min="12313" max="12313" width="13.140625" style="215" bestFit="1" customWidth="1"/>
    <col min="12314" max="12314" width="11.5703125" style="215" customWidth="1"/>
    <col min="12315" max="12315" width="16.28515625" style="215" customWidth="1"/>
    <col min="12316" max="12316" width="13.140625" style="215" bestFit="1" customWidth="1"/>
    <col min="12317" max="12317" width="9.140625" style="215"/>
    <col min="12318" max="12318" width="9.7109375" style="215" bestFit="1" customWidth="1"/>
    <col min="12319" max="12321" width="9.140625" style="215"/>
    <col min="12322" max="12323" width="0" style="209" hidden="1" customWidth="1"/>
    <col min="12324" max="12546" width="9.140625" style="215"/>
    <col min="12547" max="12547" width="25.140625" style="215" customWidth="1"/>
    <col min="12548" max="12548" width="9.42578125" style="215" customWidth="1"/>
    <col min="12549" max="12549" width="13.7109375" style="215" customWidth="1"/>
    <col min="12550" max="12550" width="8.140625" style="215" customWidth="1"/>
    <col min="12551" max="12551" width="12.140625" style="215" customWidth="1"/>
    <col min="12552" max="12552" width="13.140625" style="215" customWidth="1"/>
    <col min="12553" max="12553" width="15.28515625" style="215" customWidth="1"/>
    <col min="12554" max="12555" width="20.7109375" style="215" customWidth="1"/>
    <col min="12556" max="12558" width="25.42578125" style="215" customWidth="1"/>
    <col min="12559" max="12559" width="15.85546875" style="215" customWidth="1"/>
    <col min="12560" max="12560" width="15.140625" style="215" customWidth="1"/>
    <col min="12561" max="12561" width="13.42578125" style="215" customWidth="1"/>
    <col min="12562" max="12562" width="10.7109375" style="215" customWidth="1"/>
    <col min="12563" max="12563" width="18.28515625" style="215" customWidth="1"/>
    <col min="12564" max="12564" width="9.28515625" style="215" customWidth="1"/>
    <col min="12565" max="12565" width="9.7109375" style="215" bestFit="1" customWidth="1"/>
    <col min="12566" max="12566" width="13.7109375" style="215" bestFit="1" customWidth="1"/>
    <col min="12567" max="12567" width="9.140625" style="215"/>
    <col min="12568" max="12568" width="16.7109375" style="215" customWidth="1"/>
    <col min="12569" max="12569" width="13.140625" style="215" bestFit="1" customWidth="1"/>
    <col min="12570" max="12570" width="11.5703125" style="215" customWidth="1"/>
    <col min="12571" max="12571" width="16.28515625" style="215" customWidth="1"/>
    <col min="12572" max="12572" width="13.140625" style="215" bestFit="1" customWidth="1"/>
    <col min="12573" max="12573" width="9.140625" style="215"/>
    <col min="12574" max="12574" width="9.7109375" style="215" bestFit="1" customWidth="1"/>
    <col min="12575" max="12577" width="9.140625" style="215"/>
    <col min="12578" max="12579" width="0" style="209" hidden="1" customWidth="1"/>
    <col min="12580" max="12802" width="9.140625" style="215"/>
    <col min="12803" max="12803" width="25.140625" style="215" customWidth="1"/>
    <col min="12804" max="12804" width="9.42578125" style="215" customWidth="1"/>
    <col min="12805" max="12805" width="13.7109375" style="215" customWidth="1"/>
    <col min="12806" max="12806" width="8.140625" style="215" customWidth="1"/>
    <col min="12807" max="12807" width="12.140625" style="215" customWidth="1"/>
    <col min="12808" max="12808" width="13.140625" style="215" customWidth="1"/>
    <col min="12809" max="12809" width="15.28515625" style="215" customWidth="1"/>
    <col min="12810" max="12811" width="20.7109375" style="215" customWidth="1"/>
    <col min="12812" max="12814" width="25.42578125" style="215" customWidth="1"/>
    <col min="12815" max="12815" width="15.85546875" style="215" customWidth="1"/>
    <col min="12816" max="12816" width="15.140625" style="215" customWidth="1"/>
    <col min="12817" max="12817" width="13.42578125" style="215" customWidth="1"/>
    <col min="12818" max="12818" width="10.7109375" style="215" customWidth="1"/>
    <col min="12819" max="12819" width="18.28515625" style="215" customWidth="1"/>
    <col min="12820" max="12820" width="9.28515625" style="215" customWidth="1"/>
    <col min="12821" max="12821" width="9.7109375" style="215" bestFit="1" customWidth="1"/>
    <col min="12822" max="12822" width="13.7109375" style="215" bestFit="1" customWidth="1"/>
    <col min="12823" max="12823" width="9.140625" style="215"/>
    <col min="12824" max="12824" width="16.7109375" style="215" customWidth="1"/>
    <col min="12825" max="12825" width="13.140625" style="215" bestFit="1" customWidth="1"/>
    <col min="12826" max="12826" width="11.5703125" style="215" customWidth="1"/>
    <col min="12827" max="12827" width="16.28515625" style="215" customWidth="1"/>
    <col min="12828" max="12828" width="13.140625" style="215" bestFit="1" customWidth="1"/>
    <col min="12829" max="12829" width="9.140625" style="215"/>
    <col min="12830" max="12830" width="9.7109375" style="215" bestFit="1" customWidth="1"/>
    <col min="12831" max="12833" width="9.140625" style="215"/>
    <col min="12834" max="12835" width="0" style="209" hidden="1" customWidth="1"/>
    <col min="12836" max="13058" width="9.140625" style="215"/>
    <col min="13059" max="13059" width="25.140625" style="215" customWidth="1"/>
    <col min="13060" max="13060" width="9.42578125" style="215" customWidth="1"/>
    <col min="13061" max="13061" width="13.7109375" style="215" customWidth="1"/>
    <col min="13062" max="13062" width="8.140625" style="215" customWidth="1"/>
    <col min="13063" max="13063" width="12.140625" style="215" customWidth="1"/>
    <col min="13064" max="13064" width="13.140625" style="215" customWidth="1"/>
    <col min="13065" max="13065" width="15.28515625" style="215" customWidth="1"/>
    <col min="13066" max="13067" width="20.7109375" style="215" customWidth="1"/>
    <col min="13068" max="13070" width="25.42578125" style="215" customWidth="1"/>
    <col min="13071" max="13071" width="15.85546875" style="215" customWidth="1"/>
    <col min="13072" max="13072" width="15.140625" style="215" customWidth="1"/>
    <col min="13073" max="13073" width="13.42578125" style="215" customWidth="1"/>
    <col min="13074" max="13074" width="10.7109375" style="215" customWidth="1"/>
    <col min="13075" max="13075" width="18.28515625" style="215" customWidth="1"/>
    <col min="13076" max="13076" width="9.28515625" style="215" customWidth="1"/>
    <col min="13077" max="13077" width="9.7109375" style="215" bestFit="1" customWidth="1"/>
    <col min="13078" max="13078" width="13.7109375" style="215" bestFit="1" customWidth="1"/>
    <col min="13079" max="13079" width="9.140625" style="215"/>
    <col min="13080" max="13080" width="16.7109375" style="215" customWidth="1"/>
    <col min="13081" max="13081" width="13.140625" style="215" bestFit="1" customWidth="1"/>
    <col min="13082" max="13082" width="11.5703125" style="215" customWidth="1"/>
    <col min="13083" max="13083" width="16.28515625" style="215" customWidth="1"/>
    <col min="13084" max="13084" width="13.140625" style="215" bestFit="1" customWidth="1"/>
    <col min="13085" max="13085" width="9.140625" style="215"/>
    <col min="13086" max="13086" width="9.7109375" style="215" bestFit="1" customWidth="1"/>
    <col min="13087" max="13089" width="9.140625" style="215"/>
    <col min="13090" max="13091" width="0" style="209" hidden="1" customWidth="1"/>
    <col min="13092" max="13314" width="9.140625" style="215"/>
    <col min="13315" max="13315" width="25.140625" style="215" customWidth="1"/>
    <col min="13316" max="13316" width="9.42578125" style="215" customWidth="1"/>
    <col min="13317" max="13317" width="13.7109375" style="215" customWidth="1"/>
    <col min="13318" max="13318" width="8.140625" style="215" customWidth="1"/>
    <col min="13319" max="13319" width="12.140625" style="215" customWidth="1"/>
    <col min="13320" max="13320" width="13.140625" style="215" customWidth="1"/>
    <col min="13321" max="13321" width="15.28515625" style="215" customWidth="1"/>
    <col min="13322" max="13323" width="20.7109375" style="215" customWidth="1"/>
    <col min="13324" max="13326" width="25.42578125" style="215" customWidth="1"/>
    <col min="13327" max="13327" width="15.85546875" style="215" customWidth="1"/>
    <col min="13328" max="13328" width="15.140625" style="215" customWidth="1"/>
    <col min="13329" max="13329" width="13.42578125" style="215" customWidth="1"/>
    <col min="13330" max="13330" width="10.7109375" style="215" customWidth="1"/>
    <col min="13331" max="13331" width="18.28515625" style="215" customWidth="1"/>
    <col min="13332" max="13332" width="9.28515625" style="215" customWidth="1"/>
    <col min="13333" max="13333" width="9.7109375" style="215" bestFit="1" customWidth="1"/>
    <col min="13334" max="13334" width="13.7109375" style="215" bestFit="1" customWidth="1"/>
    <col min="13335" max="13335" width="9.140625" style="215"/>
    <col min="13336" max="13336" width="16.7109375" style="215" customWidth="1"/>
    <col min="13337" max="13337" width="13.140625" style="215" bestFit="1" customWidth="1"/>
    <col min="13338" max="13338" width="11.5703125" style="215" customWidth="1"/>
    <col min="13339" max="13339" width="16.28515625" style="215" customWidth="1"/>
    <col min="13340" max="13340" width="13.140625" style="215" bestFit="1" customWidth="1"/>
    <col min="13341" max="13341" width="9.140625" style="215"/>
    <col min="13342" max="13342" width="9.7109375" style="215" bestFit="1" customWidth="1"/>
    <col min="13343" max="13345" width="9.140625" style="215"/>
    <col min="13346" max="13347" width="0" style="209" hidden="1" customWidth="1"/>
    <col min="13348" max="13570" width="9.140625" style="215"/>
    <col min="13571" max="13571" width="25.140625" style="215" customWidth="1"/>
    <col min="13572" max="13572" width="9.42578125" style="215" customWidth="1"/>
    <col min="13573" max="13573" width="13.7109375" style="215" customWidth="1"/>
    <col min="13574" max="13574" width="8.140625" style="215" customWidth="1"/>
    <col min="13575" max="13575" width="12.140625" style="215" customWidth="1"/>
    <col min="13576" max="13576" width="13.140625" style="215" customWidth="1"/>
    <col min="13577" max="13577" width="15.28515625" style="215" customWidth="1"/>
    <col min="13578" max="13579" width="20.7109375" style="215" customWidth="1"/>
    <col min="13580" max="13582" width="25.42578125" style="215" customWidth="1"/>
    <col min="13583" max="13583" width="15.85546875" style="215" customWidth="1"/>
    <col min="13584" max="13584" width="15.140625" style="215" customWidth="1"/>
    <col min="13585" max="13585" width="13.42578125" style="215" customWidth="1"/>
    <col min="13586" max="13586" width="10.7109375" style="215" customWidth="1"/>
    <col min="13587" max="13587" width="18.28515625" style="215" customWidth="1"/>
    <col min="13588" max="13588" width="9.28515625" style="215" customWidth="1"/>
    <col min="13589" max="13589" width="9.7109375" style="215" bestFit="1" customWidth="1"/>
    <col min="13590" max="13590" width="13.7109375" style="215" bestFit="1" customWidth="1"/>
    <col min="13591" max="13591" width="9.140625" style="215"/>
    <col min="13592" max="13592" width="16.7109375" style="215" customWidth="1"/>
    <col min="13593" max="13593" width="13.140625" style="215" bestFit="1" customWidth="1"/>
    <col min="13594" max="13594" width="11.5703125" style="215" customWidth="1"/>
    <col min="13595" max="13595" width="16.28515625" style="215" customWidth="1"/>
    <col min="13596" max="13596" width="13.140625" style="215" bestFit="1" customWidth="1"/>
    <col min="13597" max="13597" width="9.140625" style="215"/>
    <col min="13598" max="13598" width="9.7109375" style="215" bestFit="1" customWidth="1"/>
    <col min="13599" max="13601" width="9.140625" style="215"/>
    <col min="13602" max="13603" width="0" style="209" hidden="1" customWidth="1"/>
    <col min="13604" max="13826" width="9.140625" style="215"/>
    <col min="13827" max="13827" width="25.140625" style="215" customWidth="1"/>
    <col min="13828" max="13828" width="9.42578125" style="215" customWidth="1"/>
    <col min="13829" max="13829" width="13.7109375" style="215" customWidth="1"/>
    <col min="13830" max="13830" width="8.140625" style="215" customWidth="1"/>
    <col min="13831" max="13831" width="12.140625" style="215" customWidth="1"/>
    <col min="13832" max="13832" width="13.140625" style="215" customWidth="1"/>
    <col min="13833" max="13833" width="15.28515625" style="215" customWidth="1"/>
    <col min="13834" max="13835" width="20.7109375" style="215" customWidth="1"/>
    <col min="13836" max="13838" width="25.42578125" style="215" customWidth="1"/>
    <col min="13839" max="13839" width="15.85546875" style="215" customWidth="1"/>
    <col min="13840" max="13840" width="15.140625" style="215" customWidth="1"/>
    <col min="13841" max="13841" width="13.42578125" style="215" customWidth="1"/>
    <col min="13842" max="13842" width="10.7109375" style="215" customWidth="1"/>
    <col min="13843" max="13843" width="18.28515625" style="215" customWidth="1"/>
    <col min="13844" max="13844" width="9.28515625" style="215" customWidth="1"/>
    <col min="13845" max="13845" width="9.7109375" style="215" bestFit="1" customWidth="1"/>
    <col min="13846" max="13846" width="13.7109375" style="215" bestFit="1" customWidth="1"/>
    <col min="13847" max="13847" width="9.140625" style="215"/>
    <col min="13848" max="13848" width="16.7109375" style="215" customWidth="1"/>
    <col min="13849" max="13849" width="13.140625" style="215" bestFit="1" customWidth="1"/>
    <col min="13850" max="13850" width="11.5703125" style="215" customWidth="1"/>
    <col min="13851" max="13851" width="16.28515625" style="215" customWidth="1"/>
    <col min="13852" max="13852" width="13.140625" style="215" bestFit="1" customWidth="1"/>
    <col min="13853" max="13853" width="9.140625" style="215"/>
    <col min="13854" max="13854" width="9.7109375" style="215" bestFit="1" customWidth="1"/>
    <col min="13855" max="13857" width="9.140625" style="215"/>
    <col min="13858" max="13859" width="0" style="209" hidden="1" customWidth="1"/>
    <col min="13860" max="14082" width="9.140625" style="215"/>
    <col min="14083" max="14083" width="25.140625" style="215" customWidth="1"/>
    <col min="14084" max="14084" width="9.42578125" style="215" customWidth="1"/>
    <col min="14085" max="14085" width="13.7109375" style="215" customWidth="1"/>
    <col min="14086" max="14086" width="8.140625" style="215" customWidth="1"/>
    <col min="14087" max="14087" width="12.140625" style="215" customWidth="1"/>
    <col min="14088" max="14088" width="13.140625" style="215" customWidth="1"/>
    <col min="14089" max="14089" width="15.28515625" style="215" customWidth="1"/>
    <col min="14090" max="14091" width="20.7109375" style="215" customWidth="1"/>
    <col min="14092" max="14094" width="25.42578125" style="215" customWidth="1"/>
    <col min="14095" max="14095" width="15.85546875" style="215" customWidth="1"/>
    <col min="14096" max="14096" width="15.140625" style="215" customWidth="1"/>
    <col min="14097" max="14097" width="13.42578125" style="215" customWidth="1"/>
    <col min="14098" max="14098" width="10.7109375" style="215" customWidth="1"/>
    <col min="14099" max="14099" width="18.28515625" style="215" customWidth="1"/>
    <col min="14100" max="14100" width="9.28515625" style="215" customWidth="1"/>
    <col min="14101" max="14101" width="9.7109375" style="215" bestFit="1" customWidth="1"/>
    <col min="14102" max="14102" width="13.7109375" style="215" bestFit="1" customWidth="1"/>
    <col min="14103" max="14103" width="9.140625" style="215"/>
    <col min="14104" max="14104" width="16.7109375" style="215" customWidth="1"/>
    <col min="14105" max="14105" width="13.140625" style="215" bestFit="1" customWidth="1"/>
    <col min="14106" max="14106" width="11.5703125" style="215" customWidth="1"/>
    <col min="14107" max="14107" width="16.28515625" style="215" customWidth="1"/>
    <col min="14108" max="14108" width="13.140625" style="215" bestFit="1" customWidth="1"/>
    <col min="14109" max="14109" width="9.140625" style="215"/>
    <col min="14110" max="14110" width="9.7109375" style="215" bestFit="1" customWidth="1"/>
    <col min="14111" max="14113" width="9.140625" style="215"/>
    <col min="14114" max="14115" width="0" style="209" hidden="1" customWidth="1"/>
    <col min="14116" max="14338" width="9.140625" style="215"/>
    <col min="14339" max="14339" width="25.140625" style="215" customWidth="1"/>
    <col min="14340" max="14340" width="9.42578125" style="215" customWidth="1"/>
    <col min="14341" max="14341" width="13.7109375" style="215" customWidth="1"/>
    <col min="14342" max="14342" width="8.140625" style="215" customWidth="1"/>
    <col min="14343" max="14343" width="12.140625" style="215" customWidth="1"/>
    <col min="14344" max="14344" width="13.140625" style="215" customWidth="1"/>
    <col min="14345" max="14345" width="15.28515625" style="215" customWidth="1"/>
    <col min="14346" max="14347" width="20.7109375" style="215" customWidth="1"/>
    <col min="14348" max="14350" width="25.42578125" style="215" customWidth="1"/>
    <col min="14351" max="14351" width="15.85546875" style="215" customWidth="1"/>
    <col min="14352" max="14352" width="15.140625" style="215" customWidth="1"/>
    <col min="14353" max="14353" width="13.42578125" style="215" customWidth="1"/>
    <col min="14354" max="14354" width="10.7109375" style="215" customWidth="1"/>
    <col min="14355" max="14355" width="18.28515625" style="215" customWidth="1"/>
    <col min="14356" max="14356" width="9.28515625" style="215" customWidth="1"/>
    <col min="14357" max="14357" width="9.7109375" style="215" bestFit="1" customWidth="1"/>
    <col min="14358" max="14358" width="13.7109375" style="215" bestFit="1" customWidth="1"/>
    <col min="14359" max="14359" width="9.140625" style="215"/>
    <col min="14360" max="14360" width="16.7109375" style="215" customWidth="1"/>
    <col min="14361" max="14361" width="13.140625" style="215" bestFit="1" customWidth="1"/>
    <col min="14362" max="14362" width="11.5703125" style="215" customWidth="1"/>
    <col min="14363" max="14363" width="16.28515625" style="215" customWidth="1"/>
    <col min="14364" max="14364" width="13.140625" style="215" bestFit="1" customWidth="1"/>
    <col min="14365" max="14365" width="9.140625" style="215"/>
    <col min="14366" max="14366" width="9.7109375" style="215" bestFit="1" customWidth="1"/>
    <col min="14367" max="14369" width="9.140625" style="215"/>
    <col min="14370" max="14371" width="0" style="209" hidden="1" customWidth="1"/>
    <col min="14372" max="14594" width="9.140625" style="215"/>
    <col min="14595" max="14595" width="25.140625" style="215" customWidth="1"/>
    <col min="14596" max="14596" width="9.42578125" style="215" customWidth="1"/>
    <col min="14597" max="14597" width="13.7109375" style="215" customWidth="1"/>
    <col min="14598" max="14598" width="8.140625" style="215" customWidth="1"/>
    <col min="14599" max="14599" width="12.140625" style="215" customWidth="1"/>
    <col min="14600" max="14600" width="13.140625" style="215" customWidth="1"/>
    <col min="14601" max="14601" width="15.28515625" style="215" customWidth="1"/>
    <col min="14602" max="14603" width="20.7109375" style="215" customWidth="1"/>
    <col min="14604" max="14606" width="25.42578125" style="215" customWidth="1"/>
    <col min="14607" max="14607" width="15.85546875" style="215" customWidth="1"/>
    <col min="14608" max="14608" width="15.140625" style="215" customWidth="1"/>
    <col min="14609" max="14609" width="13.42578125" style="215" customWidth="1"/>
    <col min="14610" max="14610" width="10.7109375" style="215" customWidth="1"/>
    <col min="14611" max="14611" width="18.28515625" style="215" customWidth="1"/>
    <col min="14612" max="14612" width="9.28515625" style="215" customWidth="1"/>
    <col min="14613" max="14613" width="9.7109375" style="215" bestFit="1" customWidth="1"/>
    <col min="14614" max="14614" width="13.7109375" style="215" bestFit="1" customWidth="1"/>
    <col min="14615" max="14615" width="9.140625" style="215"/>
    <col min="14616" max="14616" width="16.7109375" style="215" customWidth="1"/>
    <col min="14617" max="14617" width="13.140625" style="215" bestFit="1" customWidth="1"/>
    <col min="14618" max="14618" width="11.5703125" style="215" customWidth="1"/>
    <col min="14619" max="14619" width="16.28515625" style="215" customWidth="1"/>
    <col min="14620" max="14620" width="13.140625" style="215" bestFit="1" customWidth="1"/>
    <col min="14621" max="14621" width="9.140625" style="215"/>
    <col min="14622" max="14622" width="9.7109375" style="215" bestFit="1" customWidth="1"/>
    <col min="14623" max="14625" width="9.140625" style="215"/>
    <col min="14626" max="14627" width="0" style="209" hidden="1" customWidth="1"/>
    <col min="14628" max="14850" width="9.140625" style="215"/>
    <col min="14851" max="14851" width="25.140625" style="215" customWidth="1"/>
    <col min="14852" max="14852" width="9.42578125" style="215" customWidth="1"/>
    <col min="14853" max="14853" width="13.7109375" style="215" customWidth="1"/>
    <col min="14854" max="14854" width="8.140625" style="215" customWidth="1"/>
    <col min="14855" max="14855" width="12.140625" style="215" customWidth="1"/>
    <col min="14856" max="14856" width="13.140625" style="215" customWidth="1"/>
    <col min="14857" max="14857" width="15.28515625" style="215" customWidth="1"/>
    <col min="14858" max="14859" width="20.7109375" style="215" customWidth="1"/>
    <col min="14860" max="14862" width="25.42578125" style="215" customWidth="1"/>
    <col min="14863" max="14863" width="15.85546875" style="215" customWidth="1"/>
    <col min="14864" max="14864" width="15.140625" style="215" customWidth="1"/>
    <col min="14865" max="14865" width="13.42578125" style="215" customWidth="1"/>
    <col min="14866" max="14866" width="10.7109375" style="215" customWidth="1"/>
    <col min="14867" max="14867" width="18.28515625" style="215" customWidth="1"/>
    <col min="14868" max="14868" width="9.28515625" style="215" customWidth="1"/>
    <col min="14869" max="14869" width="9.7109375" style="215" bestFit="1" customWidth="1"/>
    <col min="14870" max="14870" width="13.7109375" style="215" bestFit="1" customWidth="1"/>
    <col min="14871" max="14871" width="9.140625" style="215"/>
    <col min="14872" max="14872" width="16.7109375" style="215" customWidth="1"/>
    <col min="14873" max="14873" width="13.140625" style="215" bestFit="1" customWidth="1"/>
    <col min="14874" max="14874" width="11.5703125" style="215" customWidth="1"/>
    <col min="14875" max="14875" width="16.28515625" style="215" customWidth="1"/>
    <col min="14876" max="14876" width="13.140625" style="215" bestFit="1" customWidth="1"/>
    <col min="14877" max="14877" width="9.140625" style="215"/>
    <col min="14878" max="14878" width="9.7109375" style="215" bestFit="1" customWidth="1"/>
    <col min="14879" max="14881" width="9.140625" style="215"/>
    <col min="14882" max="14883" width="0" style="209" hidden="1" customWidth="1"/>
    <col min="14884" max="15106" width="9.140625" style="215"/>
    <col min="15107" max="15107" width="25.140625" style="215" customWidth="1"/>
    <col min="15108" max="15108" width="9.42578125" style="215" customWidth="1"/>
    <col min="15109" max="15109" width="13.7109375" style="215" customWidth="1"/>
    <col min="15110" max="15110" width="8.140625" style="215" customWidth="1"/>
    <col min="15111" max="15111" width="12.140625" style="215" customWidth="1"/>
    <col min="15112" max="15112" width="13.140625" style="215" customWidth="1"/>
    <col min="15113" max="15113" width="15.28515625" style="215" customWidth="1"/>
    <col min="15114" max="15115" width="20.7109375" style="215" customWidth="1"/>
    <col min="15116" max="15118" width="25.42578125" style="215" customWidth="1"/>
    <col min="15119" max="15119" width="15.85546875" style="215" customWidth="1"/>
    <col min="15120" max="15120" width="15.140625" style="215" customWidth="1"/>
    <col min="15121" max="15121" width="13.42578125" style="215" customWidth="1"/>
    <col min="15122" max="15122" width="10.7109375" style="215" customWidth="1"/>
    <col min="15123" max="15123" width="18.28515625" style="215" customWidth="1"/>
    <col min="15124" max="15124" width="9.28515625" style="215" customWidth="1"/>
    <col min="15125" max="15125" width="9.7109375" style="215" bestFit="1" customWidth="1"/>
    <col min="15126" max="15126" width="13.7109375" style="215" bestFit="1" customWidth="1"/>
    <col min="15127" max="15127" width="9.140625" style="215"/>
    <col min="15128" max="15128" width="16.7109375" style="215" customWidth="1"/>
    <col min="15129" max="15129" width="13.140625" style="215" bestFit="1" customWidth="1"/>
    <col min="15130" max="15130" width="11.5703125" style="215" customWidth="1"/>
    <col min="15131" max="15131" width="16.28515625" style="215" customWidth="1"/>
    <col min="15132" max="15132" width="13.140625" style="215" bestFit="1" customWidth="1"/>
    <col min="15133" max="15133" width="9.140625" style="215"/>
    <col min="15134" max="15134" width="9.7109375" style="215" bestFit="1" customWidth="1"/>
    <col min="15135" max="15137" width="9.140625" style="215"/>
    <col min="15138" max="15139" width="0" style="209" hidden="1" customWidth="1"/>
    <col min="15140" max="15362" width="9.140625" style="215"/>
    <col min="15363" max="15363" width="25.140625" style="215" customWidth="1"/>
    <col min="15364" max="15364" width="9.42578125" style="215" customWidth="1"/>
    <col min="15365" max="15365" width="13.7109375" style="215" customWidth="1"/>
    <col min="15366" max="15366" width="8.140625" style="215" customWidth="1"/>
    <col min="15367" max="15367" width="12.140625" style="215" customWidth="1"/>
    <col min="15368" max="15368" width="13.140625" style="215" customWidth="1"/>
    <col min="15369" max="15369" width="15.28515625" style="215" customWidth="1"/>
    <col min="15370" max="15371" width="20.7109375" style="215" customWidth="1"/>
    <col min="15372" max="15374" width="25.42578125" style="215" customWidth="1"/>
    <col min="15375" max="15375" width="15.85546875" style="215" customWidth="1"/>
    <col min="15376" max="15376" width="15.140625" style="215" customWidth="1"/>
    <col min="15377" max="15377" width="13.42578125" style="215" customWidth="1"/>
    <col min="15378" max="15378" width="10.7109375" style="215" customWidth="1"/>
    <col min="15379" max="15379" width="18.28515625" style="215" customWidth="1"/>
    <col min="15380" max="15380" width="9.28515625" style="215" customWidth="1"/>
    <col min="15381" max="15381" width="9.7109375" style="215" bestFit="1" customWidth="1"/>
    <col min="15382" max="15382" width="13.7109375" style="215" bestFit="1" customWidth="1"/>
    <col min="15383" max="15383" width="9.140625" style="215"/>
    <col min="15384" max="15384" width="16.7109375" style="215" customWidth="1"/>
    <col min="15385" max="15385" width="13.140625" style="215" bestFit="1" customWidth="1"/>
    <col min="15386" max="15386" width="11.5703125" style="215" customWidth="1"/>
    <col min="15387" max="15387" width="16.28515625" style="215" customWidth="1"/>
    <col min="15388" max="15388" width="13.140625" style="215" bestFit="1" customWidth="1"/>
    <col min="15389" max="15389" width="9.140625" style="215"/>
    <col min="15390" max="15390" width="9.7109375" style="215" bestFit="1" customWidth="1"/>
    <col min="15391" max="15393" width="9.140625" style="215"/>
    <col min="15394" max="15395" width="0" style="209" hidden="1" customWidth="1"/>
    <col min="15396" max="15618" width="9.140625" style="215"/>
    <col min="15619" max="15619" width="25.140625" style="215" customWidth="1"/>
    <col min="15620" max="15620" width="9.42578125" style="215" customWidth="1"/>
    <col min="15621" max="15621" width="13.7109375" style="215" customWidth="1"/>
    <col min="15622" max="15622" width="8.140625" style="215" customWidth="1"/>
    <col min="15623" max="15623" width="12.140625" style="215" customWidth="1"/>
    <col min="15624" max="15624" width="13.140625" style="215" customWidth="1"/>
    <col min="15625" max="15625" width="15.28515625" style="215" customWidth="1"/>
    <col min="15626" max="15627" width="20.7109375" style="215" customWidth="1"/>
    <col min="15628" max="15630" width="25.42578125" style="215" customWidth="1"/>
    <col min="15631" max="15631" width="15.85546875" style="215" customWidth="1"/>
    <col min="15632" max="15632" width="15.140625" style="215" customWidth="1"/>
    <col min="15633" max="15633" width="13.42578125" style="215" customWidth="1"/>
    <col min="15634" max="15634" width="10.7109375" style="215" customWidth="1"/>
    <col min="15635" max="15635" width="18.28515625" style="215" customWidth="1"/>
    <col min="15636" max="15636" width="9.28515625" style="215" customWidth="1"/>
    <col min="15637" max="15637" width="9.7109375" style="215" bestFit="1" customWidth="1"/>
    <col min="15638" max="15638" width="13.7109375" style="215" bestFit="1" customWidth="1"/>
    <col min="15639" max="15639" width="9.140625" style="215"/>
    <col min="15640" max="15640" width="16.7109375" style="215" customWidth="1"/>
    <col min="15641" max="15641" width="13.140625" style="215" bestFit="1" customWidth="1"/>
    <col min="15642" max="15642" width="11.5703125" style="215" customWidth="1"/>
    <col min="15643" max="15643" width="16.28515625" style="215" customWidth="1"/>
    <col min="15644" max="15644" width="13.140625" style="215" bestFit="1" customWidth="1"/>
    <col min="15645" max="15645" width="9.140625" style="215"/>
    <col min="15646" max="15646" width="9.7109375" style="215" bestFit="1" customWidth="1"/>
    <col min="15647" max="15649" width="9.140625" style="215"/>
    <col min="15650" max="15651" width="0" style="209" hidden="1" customWidth="1"/>
    <col min="15652" max="15874" width="9.140625" style="215"/>
    <col min="15875" max="15875" width="25.140625" style="215" customWidth="1"/>
    <col min="15876" max="15876" width="9.42578125" style="215" customWidth="1"/>
    <col min="15877" max="15877" width="13.7109375" style="215" customWidth="1"/>
    <col min="15878" max="15878" width="8.140625" style="215" customWidth="1"/>
    <col min="15879" max="15879" width="12.140625" style="215" customWidth="1"/>
    <col min="15880" max="15880" width="13.140625" style="215" customWidth="1"/>
    <col min="15881" max="15881" width="15.28515625" style="215" customWidth="1"/>
    <col min="15882" max="15883" width="20.7109375" style="215" customWidth="1"/>
    <col min="15884" max="15886" width="25.42578125" style="215" customWidth="1"/>
    <col min="15887" max="15887" width="15.85546875" style="215" customWidth="1"/>
    <col min="15888" max="15888" width="15.140625" style="215" customWidth="1"/>
    <col min="15889" max="15889" width="13.42578125" style="215" customWidth="1"/>
    <col min="15890" max="15890" width="10.7109375" style="215" customWidth="1"/>
    <col min="15891" max="15891" width="18.28515625" style="215" customWidth="1"/>
    <col min="15892" max="15892" width="9.28515625" style="215" customWidth="1"/>
    <col min="15893" max="15893" width="9.7109375" style="215" bestFit="1" customWidth="1"/>
    <col min="15894" max="15894" width="13.7109375" style="215" bestFit="1" customWidth="1"/>
    <col min="15895" max="15895" width="9.140625" style="215"/>
    <col min="15896" max="15896" width="16.7109375" style="215" customWidth="1"/>
    <col min="15897" max="15897" width="13.140625" style="215" bestFit="1" customWidth="1"/>
    <col min="15898" max="15898" width="11.5703125" style="215" customWidth="1"/>
    <col min="15899" max="15899" width="16.28515625" style="215" customWidth="1"/>
    <col min="15900" max="15900" width="13.140625" style="215" bestFit="1" customWidth="1"/>
    <col min="15901" max="15901" width="9.140625" style="215"/>
    <col min="15902" max="15902" width="9.7109375" style="215" bestFit="1" customWidth="1"/>
    <col min="15903" max="15905" width="9.140625" style="215"/>
    <col min="15906" max="15907" width="0" style="209" hidden="1" customWidth="1"/>
    <col min="15908" max="16130" width="9.140625" style="215"/>
    <col min="16131" max="16131" width="25.140625" style="215" customWidth="1"/>
    <col min="16132" max="16132" width="9.42578125" style="215" customWidth="1"/>
    <col min="16133" max="16133" width="13.7109375" style="215" customWidth="1"/>
    <col min="16134" max="16134" width="8.140625" style="215" customWidth="1"/>
    <col min="16135" max="16135" width="12.140625" style="215" customWidth="1"/>
    <col min="16136" max="16136" width="13.140625" style="215" customWidth="1"/>
    <col min="16137" max="16137" width="15.28515625" style="215" customWidth="1"/>
    <col min="16138" max="16139" width="20.7109375" style="215" customWidth="1"/>
    <col min="16140" max="16142" width="25.42578125" style="215" customWidth="1"/>
    <col min="16143" max="16143" width="15.85546875" style="215" customWidth="1"/>
    <col min="16144" max="16144" width="15.140625" style="215" customWidth="1"/>
    <col min="16145" max="16145" width="13.42578125" style="215" customWidth="1"/>
    <col min="16146" max="16146" width="10.7109375" style="215" customWidth="1"/>
    <col min="16147" max="16147" width="18.28515625" style="215" customWidth="1"/>
    <col min="16148" max="16148" width="9.28515625" style="215" customWidth="1"/>
    <col min="16149" max="16149" width="9.7109375" style="215" bestFit="1" customWidth="1"/>
    <col min="16150" max="16150" width="13.7109375" style="215" bestFit="1" customWidth="1"/>
    <col min="16151" max="16151" width="9.140625" style="215"/>
    <col min="16152" max="16152" width="16.7109375" style="215" customWidth="1"/>
    <col min="16153" max="16153" width="13.140625" style="215" bestFit="1" customWidth="1"/>
    <col min="16154" max="16154" width="11.5703125" style="215" customWidth="1"/>
    <col min="16155" max="16155" width="16.28515625" style="215" customWidth="1"/>
    <col min="16156" max="16156" width="13.140625" style="215" bestFit="1" customWidth="1"/>
    <col min="16157" max="16157" width="9.140625" style="215"/>
    <col min="16158" max="16158" width="9.7109375" style="215" bestFit="1" customWidth="1"/>
    <col min="16159" max="16161" width="9.140625" style="215"/>
    <col min="16162" max="16163" width="0" style="209" hidden="1" customWidth="1"/>
    <col min="16164" max="16384" width="9.140625" style="215"/>
  </cols>
  <sheetData>
    <row r="2" spans="2:37" ht="25.5" customHeight="1">
      <c r="B2" s="894" t="s">
        <v>1048</v>
      </c>
      <c r="C2" s="895"/>
      <c r="D2" s="895"/>
      <c r="E2" s="895"/>
      <c r="F2" s="895"/>
      <c r="G2" s="895"/>
      <c r="H2" s="895"/>
      <c r="I2" s="895"/>
      <c r="J2" s="895"/>
      <c r="K2" s="895"/>
      <c r="L2" s="895"/>
      <c r="M2" s="895"/>
      <c r="N2" s="895"/>
      <c r="O2" s="895"/>
      <c r="P2" s="895"/>
      <c r="Q2" s="895"/>
      <c r="R2" s="895"/>
      <c r="S2" s="895"/>
      <c r="T2" s="895"/>
      <c r="U2" s="895"/>
      <c r="V2" s="895"/>
      <c r="W2" s="895"/>
      <c r="X2" s="895"/>
      <c r="Y2" s="895"/>
      <c r="Z2" s="895"/>
      <c r="AA2" s="895"/>
      <c r="AB2" s="895"/>
      <c r="AC2" s="895"/>
      <c r="AD2" s="895"/>
      <c r="AE2" s="895"/>
      <c r="AF2" s="895"/>
      <c r="AG2" s="896"/>
      <c r="AH2" s="897"/>
      <c r="AI2" s="897"/>
      <c r="AJ2" s="894"/>
      <c r="AK2" s="896"/>
    </row>
    <row r="3" spans="2:37">
      <c r="B3" s="82" t="str">
        <f>Słownik!B10</f>
        <v>Nazwa zakładu ubezpieczeń/reasekuracji:</v>
      </c>
      <c r="C3" s="82"/>
    </row>
    <row r="4" spans="2:37">
      <c r="B4" s="892" t="str">
        <f>IF(Nazwa_ZU=0," ",Nazwa_ZU)</f>
        <v xml:space="preserve"> </v>
      </c>
      <c r="C4" s="893"/>
      <c r="D4" s="36" t="str">
        <f>Słownik!$B$306</f>
        <v>Indeks</v>
      </c>
      <c r="E4" s="36" t="str">
        <f>Słownik!$B$247</f>
        <v>Struktura wymogu SCR</v>
      </c>
    </row>
    <row r="6" spans="2:37">
      <c r="B6" s="82" t="s">
        <v>1214</v>
      </c>
      <c r="T6" s="217"/>
    </row>
    <row r="7" spans="2:37">
      <c r="B7" s="82" t="s">
        <v>1087</v>
      </c>
      <c r="T7" s="217"/>
    </row>
    <row r="8" spans="2:37">
      <c r="B8" s="82" t="s">
        <v>1211</v>
      </c>
      <c r="T8" s="217"/>
    </row>
    <row r="9" spans="2:37">
      <c r="B9" s="82" t="s">
        <v>1155</v>
      </c>
      <c r="T9" s="217"/>
    </row>
    <row r="10" spans="2:37">
      <c r="B10" s="216"/>
    </row>
    <row r="11" spans="2:37">
      <c r="B11" s="216"/>
    </row>
    <row r="12" spans="2:37" ht="20.25" customHeight="1">
      <c r="B12" s="850" t="s">
        <v>1049</v>
      </c>
      <c r="C12" s="852"/>
      <c r="D12" s="216"/>
      <c r="E12" s="101">
        <f>IF(E13&lt;=0.0705*SUM(AK22:AK30),3*E13,IF(E13&lt;=0.2*SUM(AK22:AK30),5*E13,SUM(AK22:AK30)))</f>
        <v>0</v>
      </c>
    </row>
    <row r="13" spans="2:37">
      <c r="B13" s="850" t="s">
        <v>1050</v>
      </c>
      <c r="C13" s="852"/>
      <c r="D13" s="216"/>
      <c r="E13" s="100">
        <f>SQRT(E14+E15)</f>
        <v>0</v>
      </c>
    </row>
    <row r="14" spans="2:37">
      <c r="B14" s="850" t="s">
        <v>1051</v>
      </c>
      <c r="C14" s="852"/>
      <c r="D14" s="216"/>
      <c r="E14" s="100">
        <f t="array" ref="E14">MMULT(MMULT(TRANSPOSE(AK22:AK30),Y22:AG30),AK22:AK30)</f>
        <v>0</v>
      </c>
    </row>
    <row r="15" spans="2:37">
      <c r="B15" s="850" t="s">
        <v>1052</v>
      </c>
      <c r="C15" s="852"/>
      <c r="D15" s="216"/>
      <c r="E15" s="100">
        <f>SUMPRODUCT(U21:U110,V21:V110)</f>
        <v>0</v>
      </c>
      <c r="L15" s="212"/>
      <c r="M15" s="212"/>
      <c r="N15" s="212"/>
    </row>
    <row r="18" spans="1:16384">
      <c r="B18" s="216"/>
    </row>
    <row r="19" spans="1:16384" ht="9.75" customHeight="1">
      <c r="F19" s="218"/>
    </row>
    <row r="20" spans="1:16384" ht="84" customHeight="1">
      <c r="B20" s="45" t="s">
        <v>1053</v>
      </c>
      <c r="C20" s="45" t="s">
        <v>1054</v>
      </c>
      <c r="D20" s="45" t="s">
        <v>1055</v>
      </c>
      <c r="E20" s="45" t="s">
        <v>1056</v>
      </c>
      <c r="F20" s="45" t="s">
        <v>1057</v>
      </c>
      <c r="G20" s="45" t="s">
        <v>1058</v>
      </c>
      <c r="H20" s="45" t="s">
        <v>1059</v>
      </c>
      <c r="I20" s="45" t="s">
        <v>1212</v>
      </c>
      <c r="J20" s="45" t="s">
        <v>1060</v>
      </c>
      <c r="K20" s="45" t="s">
        <v>1161</v>
      </c>
      <c r="L20" s="45" t="s">
        <v>1061</v>
      </c>
      <c r="M20" s="45" t="s">
        <v>1213</v>
      </c>
      <c r="N20" s="45" t="s">
        <v>1062</v>
      </c>
      <c r="O20" s="45" t="s">
        <v>1063</v>
      </c>
      <c r="P20" s="45" t="s">
        <v>1064</v>
      </c>
      <c r="Q20" s="45" t="s">
        <v>1065</v>
      </c>
      <c r="R20" s="45" t="s">
        <v>1066</v>
      </c>
      <c r="S20" s="45" t="s">
        <v>1067</v>
      </c>
      <c r="T20" s="45" t="s">
        <v>1068</v>
      </c>
      <c r="U20" s="45" t="s">
        <v>1088</v>
      </c>
      <c r="V20" s="45" t="s">
        <v>1069</v>
      </c>
      <c r="X20" s="207" t="s">
        <v>1070</v>
      </c>
      <c r="Y20" s="219"/>
      <c r="AA20" s="219"/>
      <c r="AB20" s="219"/>
    </row>
    <row r="21" spans="1:16384" s="211" customFormat="1" ht="44.25" customHeight="1">
      <c r="A21" s="217"/>
      <c r="B21" s="222">
        <v>1</v>
      </c>
      <c r="C21" s="98"/>
      <c r="D21" s="98"/>
      <c r="E21" s="222" t="s">
        <v>1071</v>
      </c>
      <c r="F21" s="224">
        <v>2.0000000000000002E-5</v>
      </c>
      <c r="G21" s="98"/>
      <c r="H21" s="98"/>
      <c r="I21" s="98"/>
      <c r="J21" s="225" t="str">
        <f>IF(G21="pożyczka hipoteczna",0,IF(G21="umowa ograniczania ryzyka","wprowadź wartość w kolumnie J",IF(G21="pozostałe","wprowadź wartość w kolumnie Q","określ rodzaj kontraktu w  kolumnie F")))</f>
        <v>określ rodzaj kontraktu w  kolumnie F</v>
      </c>
      <c r="K21" s="98"/>
      <c r="L21" s="225" t="str">
        <f>IF(G21="pożyczka hipoteczna",0.8,IF(G21="umowa ograniczania ryzyka","uzupełnij kolumnę L",IF(G21="pozostałe","wprowadź wartośc w kolumnie Q","określ rodzaj kontraktu w kolumnie F")))</f>
        <v>określ rodzaj kontraktu w kolumnie F</v>
      </c>
      <c r="M21" s="98"/>
      <c r="N21" s="225" t="str">
        <f>IF(M21="nie",100%,IF(M21="tak",P21,IF(OR(G21="pożyczka hipoteczna",G21="pozostałe"),"nie dotyczy","uzupełnij kolumnę L lub F")))</f>
        <v>uzupełnij kolumnę L lub F</v>
      </c>
      <c r="O21" s="98"/>
      <c r="P21" s="225" t="str">
        <f>IF(OR(AND(G21="umowa ograniczania ryzyka",I21="tak"),AND(G21="umowa ograniczania ryzyka",H21="tak")),0.9,IF(AND(G21="umowa ograniczania ryzyka",H21="nie",I21="nie"),0.5,IF(AND(G21="umowa ograniczania ryzyka",OR(H21="",I21="")),"uzupełnij kolumny G i/lub H",IF(G21="pożyczka hipoteczna",1,IF(G21="pozostałe","wprowadź wartość w kolumnie Q","określ rodzaj kontraktu w kolumnie F")))))</f>
        <v>określ rodzaj kontraktu w kolumnie F</v>
      </c>
      <c r="Q21" s="226">
        <f>IF(G21="pozostałe","nie dotyczy",IF(G21="umowa ograniczania ryzyka", MAX(P21*(D21+K21)-N21*O21,0),IF(G21="pożyczka hipoteczna",MAX(P21*(D21+J21)-L21*O21,0),0)))</f>
        <v>0</v>
      </c>
      <c r="R21" s="98"/>
      <c r="S21" s="226">
        <f>IF(G21="pozostałe", R21^2,Q21^2)</f>
        <v>0</v>
      </c>
      <c r="T21" s="102"/>
      <c r="U21" s="102"/>
      <c r="V21" s="102"/>
      <c r="W21" s="217"/>
      <c r="X21" s="102"/>
      <c r="Y21" s="232" t="s">
        <v>1072</v>
      </c>
      <c r="Z21" s="232" t="s">
        <v>1073</v>
      </c>
      <c r="AA21" s="232" t="s">
        <v>1074</v>
      </c>
      <c r="AB21" s="232" t="s">
        <v>1075</v>
      </c>
      <c r="AC21" s="232" t="s">
        <v>1076</v>
      </c>
      <c r="AD21" s="232" t="s">
        <v>1077</v>
      </c>
      <c r="AE21" s="232" t="s">
        <v>1078</v>
      </c>
      <c r="AF21" s="232" t="s">
        <v>1079</v>
      </c>
      <c r="AG21" s="233" t="s">
        <v>1080</v>
      </c>
      <c r="AH21" s="213" t="s">
        <v>1081</v>
      </c>
      <c r="AI21" s="213" t="s">
        <v>1082</v>
      </c>
      <c r="AJ21" s="217"/>
      <c r="AK21" s="45" t="s">
        <v>1068</v>
      </c>
      <c r="AL21" s="221"/>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217"/>
      <c r="CD21" s="217"/>
      <c r="CE21" s="217"/>
      <c r="CF21" s="217"/>
      <c r="CG21" s="217"/>
      <c r="CH21" s="217"/>
      <c r="CI21" s="217"/>
      <c r="CJ21" s="217"/>
      <c r="CK21" s="217"/>
      <c r="CL21" s="217"/>
      <c r="CM21" s="217"/>
      <c r="CN21" s="217"/>
      <c r="CO21" s="217"/>
      <c r="CP21" s="217"/>
      <c r="CQ21" s="217"/>
      <c r="CR21" s="217"/>
      <c r="CS21" s="217"/>
      <c r="CT21" s="217"/>
      <c r="CU21" s="217"/>
      <c r="CV21" s="217"/>
      <c r="CW21" s="217"/>
      <c r="CX21" s="217"/>
      <c r="CY21" s="217"/>
      <c r="CZ21" s="217"/>
      <c r="DA21" s="217"/>
      <c r="DB21" s="217"/>
      <c r="DC21" s="217"/>
      <c r="DD21" s="217"/>
      <c r="DE21" s="217"/>
      <c r="DF21" s="217"/>
      <c r="DG21" s="217"/>
      <c r="DH21" s="217"/>
      <c r="DI21" s="217"/>
      <c r="DJ21" s="217"/>
      <c r="DK21" s="217"/>
      <c r="DL21" s="217"/>
      <c r="DM21" s="217"/>
      <c r="DN21" s="217"/>
      <c r="DO21" s="217"/>
      <c r="DP21" s="217"/>
      <c r="DQ21" s="217"/>
      <c r="DR21" s="217"/>
      <c r="DS21" s="217"/>
      <c r="DT21" s="217"/>
      <c r="DU21" s="217"/>
      <c r="DV21" s="217"/>
      <c r="DW21" s="217"/>
      <c r="DX21" s="217"/>
      <c r="DY21" s="217"/>
      <c r="DZ21" s="217"/>
      <c r="EA21" s="217"/>
      <c r="EB21" s="217"/>
      <c r="EC21" s="217"/>
      <c r="ED21" s="217"/>
      <c r="EE21" s="217"/>
      <c r="EF21" s="217"/>
      <c r="EG21" s="217"/>
      <c r="EH21" s="217"/>
      <c r="EI21" s="217"/>
      <c r="EJ21" s="217"/>
      <c r="EK21" s="217"/>
      <c r="EL21" s="217"/>
      <c r="EM21" s="217"/>
      <c r="EN21" s="217"/>
      <c r="EO21" s="217"/>
      <c r="EP21" s="217"/>
      <c r="EQ21" s="217"/>
      <c r="ER21" s="217"/>
      <c r="ES21" s="217"/>
      <c r="ET21" s="217"/>
      <c r="EU21" s="217"/>
      <c r="EV21" s="217"/>
      <c r="EW21" s="217"/>
      <c r="EX21" s="217"/>
      <c r="EY21" s="217"/>
      <c r="EZ21" s="217"/>
      <c r="FA21" s="217"/>
      <c r="FB21" s="217"/>
      <c r="FC21" s="217"/>
      <c r="FD21" s="217"/>
      <c r="FE21" s="217"/>
      <c r="FF21" s="217"/>
      <c r="FG21" s="217"/>
      <c r="FH21" s="217"/>
      <c r="FI21" s="217"/>
      <c r="FJ21" s="217"/>
      <c r="FK21" s="217"/>
      <c r="FL21" s="217"/>
      <c r="FM21" s="217"/>
      <c r="FN21" s="217"/>
      <c r="FO21" s="217"/>
      <c r="FP21" s="217"/>
      <c r="FQ21" s="217"/>
      <c r="FR21" s="217"/>
      <c r="FS21" s="217"/>
      <c r="FT21" s="217"/>
      <c r="FU21" s="217"/>
      <c r="FV21" s="217"/>
      <c r="FW21" s="217"/>
      <c r="FX21" s="217"/>
      <c r="FY21" s="217"/>
      <c r="FZ21" s="217"/>
      <c r="GA21" s="217"/>
      <c r="GB21" s="217"/>
      <c r="GC21" s="217"/>
      <c r="GD21" s="217"/>
      <c r="GE21" s="217"/>
      <c r="GF21" s="217"/>
      <c r="GG21" s="217"/>
      <c r="GH21" s="217"/>
      <c r="GI21" s="217"/>
      <c r="GJ21" s="217"/>
      <c r="GK21" s="217"/>
      <c r="GL21" s="217"/>
      <c r="GM21" s="217"/>
      <c r="GN21" s="217"/>
      <c r="GO21" s="217"/>
      <c r="GP21" s="217"/>
      <c r="GQ21" s="217"/>
      <c r="GR21" s="217"/>
      <c r="GS21" s="217"/>
      <c r="GT21" s="217"/>
      <c r="GU21" s="217"/>
      <c r="GV21" s="217"/>
      <c r="GW21" s="217"/>
      <c r="GX21" s="217"/>
      <c r="GY21" s="217"/>
      <c r="GZ21" s="217"/>
      <c r="HA21" s="217"/>
      <c r="HB21" s="217"/>
      <c r="HC21" s="217"/>
      <c r="HD21" s="217"/>
      <c r="HE21" s="217"/>
      <c r="HF21" s="217"/>
      <c r="HG21" s="217"/>
      <c r="HH21" s="217"/>
      <c r="HI21" s="217"/>
      <c r="HJ21" s="217"/>
      <c r="HK21" s="217"/>
      <c r="HL21" s="217"/>
      <c r="HM21" s="217"/>
      <c r="HN21" s="217"/>
      <c r="HO21" s="217"/>
      <c r="HP21" s="217"/>
      <c r="HQ21" s="217"/>
      <c r="HR21" s="217"/>
      <c r="HS21" s="217"/>
      <c r="HT21" s="217"/>
      <c r="HU21" s="217"/>
      <c r="HV21" s="217"/>
      <c r="HW21" s="217"/>
      <c r="HX21" s="217"/>
      <c r="HY21" s="217"/>
      <c r="HZ21" s="217"/>
      <c r="IA21" s="217"/>
      <c r="IB21" s="217"/>
      <c r="IC21" s="217"/>
      <c r="ID21" s="217"/>
      <c r="IE21" s="217"/>
      <c r="IF21" s="217"/>
      <c r="IG21" s="217"/>
      <c r="IH21" s="217"/>
      <c r="II21" s="217"/>
      <c r="IJ21" s="217"/>
      <c r="IK21" s="217"/>
      <c r="IL21" s="217"/>
      <c r="IM21" s="217"/>
      <c r="IN21" s="217"/>
      <c r="IO21" s="217"/>
      <c r="IP21" s="217"/>
      <c r="IQ21" s="217"/>
      <c r="IR21" s="217"/>
      <c r="IS21" s="217"/>
      <c r="IT21" s="217"/>
      <c r="IU21" s="217"/>
      <c r="IV21" s="217"/>
      <c r="IW21" s="217"/>
      <c r="IX21" s="217"/>
      <c r="IY21" s="217"/>
      <c r="IZ21" s="217"/>
      <c r="JA21" s="217"/>
      <c r="JB21" s="217"/>
      <c r="JC21" s="217"/>
      <c r="JD21" s="217"/>
      <c r="JE21" s="217"/>
      <c r="JF21" s="217"/>
      <c r="JG21" s="217"/>
      <c r="JH21" s="217"/>
      <c r="JI21" s="217"/>
      <c r="JJ21" s="217"/>
      <c r="JK21" s="217"/>
      <c r="JL21" s="217"/>
      <c r="JM21" s="217"/>
      <c r="JN21" s="217"/>
      <c r="JO21" s="217"/>
      <c r="JP21" s="217"/>
      <c r="JQ21" s="217"/>
      <c r="JR21" s="217"/>
      <c r="JS21" s="217"/>
      <c r="JT21" s="217"/>
      <c r="JU21" s="217"/>
      <c r="JV21" s="217"/>
      <c r="JW21" s="217"/>
      <c r="JX21" s="217"/>
      <c r="JY21" s="217"/>
      <c r="JZ21" s="217"/>
      <c r="KA21" s="217"/>
      <c r="KB21" s="217"/>
      <c r="KC21" s="217"/>
      <c r="KF21" s="217"/>
      <c r="KG21" s="217"/>
      <c r="KH21" s="217"/>
      <c r="KI21" s="217"/>
      <c r="KJ21" s="217"/>
      <c r="KK21" s="217"/>
      <c r="KL21" s="217"/>
      <c r="KM21" s="217"/>
      <c r="KN21" s="217"/>
      <c r="KO21" s="217"/>
      <c r="KP21" s="217"/>
      <c r="KQ21" s="217"/>
      <c r="KR21" s="217"/>
      <c r="KS21" s="217"/>
      <c r="KT21" s="217"/>
      <c r="KU21" s="217"/>
      <c r="KV21" s="217"/>
      <c r="KW21" s="217"/>
      <c r="KX21" s="217"/>
      <c r="KY21" s="217"/>
      <c r="KZ21" s="217"/>
      <c r="LA21" s="217"/>
      <c r="LB21" s="217"/>
      <c r="LC21" s="217"/>
      <c r="LD21" s="217"/>
      <c r="LE21" s="217"/>
      <c r="LF21" s="217"/>
      <c r="LG21" s="217"/>
      <c r="LH21" s="217"/>
      <c r="LI21" s="217"/>
      <c r="LJ21" s="217"/>
      <c r="LK21" s="217"/>
      <c r="LL21" s="217"/>
      <c r="LM21" s="217"/>
      <c r="LN21" s="217"/>
      <c r="LO21" s="217"/>
      <c r="LP21" s="217"/>
      <c r="LQ21" s="217"/>
      <c r="LR21" s="217"/>
      <c r="LS21" s="217"/>
      <c r="LT21" s="217"/>
      <c r="LU21" s="217"/>
      <c r="LV21" s="217"/>
      <c r="LW21" s="217"/>
      <c r="LX21" s="217"/>
      <c r="LY21" s="217"/>
      <c r="LZ21" s="217"/>
      <c r="MA21" s="217"/>
      <c r="MB21" s="217"/>
      <c r="MC21" s="217"/>
      <c r="MD21" s="217"/>
      <c r="ME21" s="217"/>
      <c r="MF21" s="217"/>
      <c r="MG21" s="217"/>
      <c r="MH21" s="217"/>
      <c r="MI21" s="217"/>
      <c r="MJ21" s="217"/>
      <c r="MK21" s="217"/>
      <c r="ML21" s="217"/>
      <c r="MM21" s="217"/>
      <c r="MN21" s="217"/>
      <c r="MO21" s="217"/>
      <c r="MP21" s="217"/>
      <c r="MQ21" s="217"/>
      <c r="MR21" s="217"/>
      <c r="MS21" s="217"/>
      <c r="MT21" s="217"/>
      <c r="MU21" s="217"/>
      <c r="MV21" s="217"/>
      <c r="MW21" s="217"/>
      <c r="MX21" s="217"/>
      <c r="MY21" s="217"/>
      <c r="MZ21" s="217"/>
      <c r="NA21" s="217"/>
      <c r="NB21" s="217"/>
      <c r="NC21" s="217"/>
      <c r="ND21" s="217"/>
      <c r="NE21" s="217"/>
      <c r="NF21" s="217"/>
      <c r="NG21" s="217"/>
      <c r="NH21" s="217"/>
      <c r="NI21" s="217"/>
      <c r="NJ21" s="217"/>
      <c r="NK21" s="217"/>
      <c r="NL21" s="217"/>
      <c r="NM21" s="217"/>
      <c r="NN21" s="217"/>
      <c r="NO21" s="217"/>
      <c r="NP21" s="217"/>
      <c r="NQ21" s="217"/>
      <c r="NR21" s="217"/>
      <c r="NS21" s="217"/>
      <c r="NT21" s="217"/>
      <c r="NU21" s="217"/>
      <c r="NV21" s="217"/>
      <c r="NW21" s="217"/>
      <c r="NX21" s="217"/>
      <c r="NY21" s="217"/>
      <c r="NZ21" s="217"/>
      <c r="OA21" s="217"/>
      <c r="OB21" s="217"/>
      <c r="OC21" s="217"/>
      <c r="OD21" s="217"/>
      <c r="OE21" s="217"/>
      <c r="OF21" s="217"/>
      <c r="OG21" s="217"/>
      <c r="OH21" s="217"/>
      <c r="OI21" s="217"/>
      <c r="OJ21" s="217"/>
      <c r="OK21" s="217"/>
      <c r="OL21" s="217"/>
      <c r="OM21" s="217"/>
      <c r="ON21" s="217"/>
      <c r="OO21" s="217"/>
      <c r="OP21" s="217"/>
      <c r="OQ21" s="217"/>
      <c r="OR21" s="217"/>
      <c r="OS21" s="217"/>
      <c r="OT21" s="217"/>
      <c r="OU21" s="217"/>
      <c r="OV21" s="217"/>
      <c r="OW21" s="217"/>
      <c r="OX21" s="217"/>
      <c r="OY21" s="217"/>
      <c r="OZ21" s="217"/>
      <c r="PA21" s="217"/>
      <c r="PB21" s="217"/>
      <c r="PC21" s="217"/>
      <c r="PD21" s="217"/>
      <c r="PE21" s="217"/>
      <c r="PF21" s="217"/>
      <c r="PG21" s="217"/>
      <c r="PH21" s="217"/>
      <c r="PI21" s="217"/>
      <c r="PJ21" s="217"/>
      <c r="PK21" s="217"/>
      <c r="PL21" s="217"/>
      <c r="PM21" s="217"/>
      <c r="PN21" s="217"/>
      <c r="PO21" s="217"/>
      <c r="PP21" s="217"/>
      <c r="PQ21" s="217"/>
      <c r="PR21" s="217"/>
      <c r="PS21" s="217"/>
      <c r="PT21" s="217"/>
      <c r="PU21" s="217"/>
      <c r="PV21" s="217"/>
      <c r="PW21" s="217"/>
      <c r="PX21" s="217"/>
      <c r="PY21" s="217"/>
      <c r="PZ21" s="217"/>
      <c r="QA21" s="217"/>
      <c r="QB21" s="217"/>
      <c r="QC21" s="217"/>
      <c r="QD21" s="217"/>
      <c r="QE21" s="217"/>
      <c r="QF21" s="217"/>
      <c r="QG21" s="217"/>
      <c r="QH21" s="217"/>
      <c r="QI21" s="217"/>
      <c r="QJ21" s="217"/>
      <c r="QK21" s="217"/>
      <c r="QL21" s="217"/>
      <c r="QM21" s="217"/>
      <c r="QN21" s="217"/>
      <c r="QO21" s="217"/>
      <c r="QP21" s="217"/>
      <c r="QQ21" s="217"/>
      <c r="QR21" s="217"/>
      <c r="QS21" s="217"/>
      <c r="QT21" s="217"/>
      <c r="QU21" s="217"/>
      <c r="QV21" s="217"/>
      <c r="QW21" s="217"/>
      <c r="QX21" s="217"/>
      <c r="QY21" s="217"/>
      <c r="QZ21" s="217"/>
      <c r="RA21" s="217"/>
      <c r="RB21" s="217"/>
      <c r="RC21" s="217"/>
      <c r="RD21" s="217"/>
      <c r="RE21" s="217"/>
      <c r="RF21" s="217"/>
      <c r="RG21" s="217"/>
      <c r="RH21" s="217"/>
      <c r="RI21" s="217"/>
      <c r="RJ21" s="217"/>
      <c r="RK21" s="217"/>
      <c r="RL21" s="217"/>
      <c r="RM21" s="217"/>
      <c r="RN21" s="217"/>
      <c r="RO21" s="217"/>
      <c r="RP21" s="217"/>
      <c r="RQ21" s="217"/>
      <c r="RR21" s="217"/>
      <c r="RS21" s="217"/>
      <c r="RT21" s="217"/>
      <c r="RU21" s="217"/>
      <c r="RV21" s="217"/>
      <c r="RW21" s="217"/>
      <c r="RX21" s="217"/>
      <c r="RY21" s="217"/>
      <c r="RZ21" s="217"/>
      <c r="SA21" s="217"/>
      <c r="SB21" s="217"/>
      <c r="SC21" s="217"/>
      <c r="SD21" s="217"/>
      <c r="SE21" s="217"/>
      <c r="SF21" s="217"/>
      <c r="SG21" s="217"/>
      <c r="SH21" s="217"/>
      <c r="SI21" s="217"/>
      <c r="SJ21" s="217"/>
      <c r="SK21" s="217"/>
      <c r="SL21" s="217"/>
      <c r="SM21" s="217"/>
      <c r="SN21" s="217"/>
      <c r="SO21" s="217"/>
      <c r="SP21" s="217"/>
      <c r="SQ21" s="217"/>
      <c r="SR21" s="217"/>
      <c r="SS21" s="217"/>
      <c r="ST21" s="217"/>
      <c r="SU21" s="217"/>
      <c r="SV21" s="217"/>
      <c r="SW21" s="217"/>
      <c r="SX21" s="217"/>
      <c r="SY21" s="217"/>
      <c r="SZ21" s="217"/>
      <c r="TA21" s="217"/>
      <c r="TB21" s="217"/>
      <c r="TC21" s="217"/>
      <c r="TD21" s="217"/>
      <c r="TE21" s="217"/>
      <c r="TF21" s="217"/>
      <c r="TG21" s="217"/>
      <c r="TH21" s="217"/>
      <c r="TI21" s="217"/>
      <c r="TJ21" s="217"/>
      <c r="TK21" s="217"/>
      <c r="TL21" s="217"/>
      <c r="TM21" s="217"/>
      <c r="TN21" s="217"/>
      <c r="TO21" s="217"/>
      <c r="TP21" s="217"/>
      <c r="TQ21" s="217"/>
      <c r="TR21" s="217"/>
      <c r="TS21" s="217"/>
      <c r="TT21" s="217"/>
      <c r="TU21" s="217"/>
      <c r="TV21" s="217"/>
      <c r="TW21" s="217"/>
      <c r="TX21" s="217"/>
      <c r="TY21" s="217"/>
      <c r="UB21" s="217"/>
      <c r="UC21" s="217"/>
      <c r="UD21" s="217"/>
      <c r="UE21" s="217"/>
      <c r="UF21" s="217"/>
      <c r="UG21" s="217"/>
      <c r="UH21" s="217"/>
      <c r="UI21" s="217"/>
      <c r="UJ21" s="217"/>
      <c r="UK21" s="217"/>
      <c r="UL21" s="217"/>
      <c r="UM21" s="217"/>
      <c r="UN21" s="217"/>
      <c r="UO21" s="217"/>
      <c r="UP21" s="217"/>
      <c r="UQ21" s="217"/>
      <c r="UR21" s="217"/>
      <c r="US21" s="217"/>
      <c r="UT21" s="217"/>
      <c r="UU21" s="217"/>
      <c r="UV21" s="217"/>
      <c r="UW21" s="217"/>
      <c r="UX21" s="217"/>
      <c r="UY21" s="217"/>
      <c r="UZ21" s="217"/>
      <c r="VA21" s="217"/>
      <c r="VB21" s="217"/>
      <c r="VC21" s="217"/>
      <c r="VD21" s="217"/>
      <c r="VE21" s="217"/>
      <c r="VF21" s="217"/>
      <c r="VG21" s="217"/>
      <c r="VH21" s="217"/>
      <c r="VI21" s="217"/>
      <c r="VJ21" s="217"/>
      <c r="VK21" s="217"/>
      <c r="VL21" s="217"/>
      <c r="VM21" s="217"/>
      <c r="VN21" s="217"/>
      <c r="VO21" s="217"/>
      <c r="VP21" s="217"/>
      <c r="VQ21" s="217"/>
      <c r="VR21" s="217"/>
      <c r="VS21" s="217"/>
      <c r="VT21" s="217"/>
      <c r="VU21" s="217"/>
      <c r="VV21" s="217"/>
      <c r="VW21" s="217"/>
      <c r="VX21" s="217"/>
      <c r="VY21" s="217"/>
      <c r="VZ21" s="217"/>
      <c r="WA21" s="217"/>
      <c r="WB21" s="217"/>
      <c r="WC21" s="217"/>
      <c r="WD21" s="217"/>
      <c r="WE21" s="217"/>
      <c r="WF21" s="217"/>
      <c r="WG21" s="217"/>
      <c r="WH21" s="217"/>
      <c r="WI21" s="217"/>
      <c r="WJ21" s="217"/>
      <c r="WK21" s="217"/>
      <c r="WL21" s="217"/>
      <c r="WM21" s="217"/>
      <c r="WN21" s="217"/>
      <c r="WO21" s="217"/>
      <c r="WP21" s="217"/>
      <c r="WQ21" s="217"/>
      <c r="WR21" s="217"/>
      <c r="WS21" s="217"/>
      <c r="WT21" s="217"/>
      <c r="WU21" s="217"/>
      <c r="WV21" s="217"/>
      <c r="WW21" s="217"/>
      <c r="WX21" s="217"/>
      <c r="WY21" s="217"/>
      <c r="WZ21" s="217"/>
      <c r="XA21" s="217"/>
      <c r="XB21" s="217"/>
      <c r="XC21" s="217"/>
      <c r="XD21" s="217"/>
      <c r="XE21" s="217"/>
      <c r="XF21" s="217"/>
      <c r="XG21" s="217"/>
      <c r="XH21" s="217"/>
      <c r="XI21" s="217"/>
      <c r="XJ21" s="217"/>
      <c r="XK21" s="217"/>
      <c r="XL21" s="217"/>
      <c r="XM21" s="217"/>
      <c r="XN21" s="217"/>
      <c r="XO21" s="217"/>
      <c r="XP21" s="217"/>
      <c r="XQ21" s="217"/>
      <c r="XR21" s="217"/>
      <c r="XS21" s="217"/>
      <c r="XT21" s="217"/>
      <c r="XU21" s="217"/>
      <c r="XV21" s="217"/>
      <c r="XW21" s="217"/>
      <c r="XX21" s="217"/>
      <c r="XY21" s="217"/>
      <c r="XZ21" s="217"/>
      <c r="YA21" s="217"/>
      <c r="YB21" s="217"/>
      <c r="YC21" s="217"/>
      <c r="YD21" s="217"/>
      <c r="YE21" s="217"/>
      <c r="YF21" s="217"/>
      <c r="YG21" s="217"/>
      <c r="YH21" s="217"/>
      <c r="YI21" s="217"/>
      <c r="YJ21" s="217"/>
      <c r="YK21" s="217"/>
      <c r="YL21" s="217"/>
      <c r="YM21" s="217"/>
      <c r="YN21" s="217"/>
      <c r="YO21" s="217"/>
      <c r="YP21" s="217"/>
      <c r="YQ21" s="217"/>
      <c r="YR21" s="217"/>
      <c r="YS21" s="217"/>
      <c r="YT21" s="217"/>
      <c r="YU21" s="217"/>
      <c r="YV21" s="217"/>
      <c r="YW21" s="217"/>
      <c r="YX21" s="217"/>
      <c r="YY21" s="217"/>
      <c r="YZ21" s="217"/>
      <c r="ZA21" s="217"/>
      <c r="ZB21" s="217"/>
      <c r="ZC21" s="217"/>
      <c r="ZD21" s="217"/>
      <c r="ZE21" s="217"/>
      <c r="ZF21" s="217"/>
      <c r="ZG21" s="217"/>
      <c r="ZH21" s="217"/>
      <c r="ZI21" s="217"/>
      <c r="ZJ21" s="217"/>
      <c r="ZK21" s="217"/>
      <c r="ZL21" s="217"/>
      <c r="ZM21" s="217"/>
      <c r="ZN21" s="217"/>
      <c r="ZO21" s="217"/>
      <c r="ZP21" s="217"/>
      <c r="ZQ21" s="217"/>
      <c r="ZR21" s="217"/>
      <c r="ZS21" s="217"/>
      <c r="ZT21" s="217"/>
      <c r="ZU21" s="217"/>
      <c r="ZV21" s="217"/>
      <c r="ZW21" s="217"/>
      <c r="ZX21" s="217"/>
      <c r="ZY21" s="217"/>
      <c r="ZZ21" s="217"/>
      <c r="AAA21" s="217"/>
      <c r="AAB21" s="217"/>
      <c r="AAC21" s="217"/>
      <c r="AAD21" s="217"/>
      <c r="AAE21" s="217"/>
      <c r="AAF21" s="217"/>
      <c r="AAG21" s="217"/>
      <c r="AAH21" s="217"/>
      <c r="AAI21" s="217"/>
      <c r="AAJ21" s="217"/>
      <c r="AAK21" s="217"/>
      <c r="AAL21" s="217"/>
      <c r="AAM21" s="217"/>
      <c r="AAN21" s="217"/>
      <c r="AAO21" s="217"/>
      <c r="AAP21" s="217"/>
      <c r="AAQ21" s="217"/>
      <c r="AAR21" s="217"/>
      <c r="AAS21" s="217"/>
      <c r="AAT21" s="217"/>
      <c r="AAU21" s="217"/>
      <c r="AAV21" s="217"/>
      <c r="AAW21" s="217"/>
      <c r="AAX21" s="217"/>
      <c r="AAY21" s="217"/>
      <c r="AAZ21" s="217"/>
      <c r="ABA21" s="217"/>
      <c r="ABB21" s="217"/>
      <c r="ABC21" s="217"/>
      <c r="ABD21" s="217"/>
      <c r="ABE21" s="217"/>
      <c r="ABF21" s="217"/>
      <c r="ABG21" s="217"/>
      <c r="ABH21" s="217"/>
      <c r="ABI21" s="217"/>
      <c r="ABJ21" s="217"/>
      <c r="ABK21" s="217"/>
      <c r="ABL21" s="217"/>
      <c r="ABM21" s="217"/>
      <c r="ABN21" s="217"/>
      <c r="ABO21" s="217"/>
      <c r="ABP21" s="217"/>
      <c r="ABQ21" s="217"/>
      <c r="ABR21" s="217"/>
      <c r="ABS21" s="217"/>
      <c r="ABT21" s="217"/>
      <c r="ABU21" s="217"/>
      <c r="ABV21" s="217"/>
      <c r="ABW21" s="217"/>
      <c r="ABX21" s="217"/>
      <c r="ABY21" s="217"/>
      <c r="ABZ21" s="217"/>
      <c r="ACA21" s="217"/>
      <c r="ACB21" s="217"/>
      <c r="ACC21" s="217"/>
      <c r="ACD21" s="217"/>
      <c r="ACE21" s="217"/>
      <c r="ACF21" s="217"/>
      <c r="ACG21" s="217"/>
      <c r="ACH21" s="217"/>
      <c r="ACI21" s="217"/>
      <c r="ACJ21" s="217"/>
      <c r="ACK21" s="217"/>
      <c r="ACL21" s="217"/>
      <c r="ACM21" s="217"/>
      <c r="ACN21" s="217"/>
      <c r="ACO21" s="217"/>
      <c r="ACP21" s="217"/>
      <c r="ACQ21" s="217"/>
      <c r="ACR21" s="217"/>
      <c r="ACS21" s="217"/>
      <c r="ACT21" s="217"/>
      <c r="ACU21" s="217"/>
      <c r="ACV21" s="217"/>
      <c r="ACW21" s="217"/>
      <c r="ACX21" s="217"/>
      <c r="ACY21" s="217"/>
      <c r="ACZ21" s="217"/>
      <c r="ADA21" s="217"/>
      <c r="ADB21" s="217"/>
      <c r="ADC21" s="217"/>
      <c r="ADD21" s="217"/>
      <c r="ADE21" s="217"/>
      <c r="ADF21" s="217"/>
      <c r="ADG21" s="217"/>
      <c r="ADH21" s="217"/>
      <c r="ADI21" s="217"/>
      <c r="ADJ21" s="217"/>
      <c r="ADK21" s="217"/>
      <c r="ADL21" s="217"/>
      <c r="ADM21" s="217"/>
      <c r="ADN21" s="217"/>
      <c r="ADO21" s="217"/>
      <c r="ADP21" s="217"/>
      <c r="ADQ21" s="217"/>
      <c r="ADR21" s="217"/>
      <c r="ADS21" s="217"/>
      <c r="ADT21" s="217"/>
      <c r="ADU21" s="217"/>
      <c r="ADX21" s="217"/>
      <c r="ADY21" s="217"/>
      <c r="ADZ21" s="217"/>
      <c r="AEA21" s="217"/>
      <c r="AEB21" s="217"/>
      <c r="AEC21" s="217"/>
      <c r="AED21" s="217"/>
      <c r="AEE21" s="217"/>
      <c r="AEF21" s="217"/>
      <c r="AEG21" s="217"/>
      <c r="AEH21" s="217"/>
      <c r="AEI21" s="217"/>
      <c r="AEJ21" s="217"/>
      <c r="AEK21" s="217"/>
      <c r="AEL21" s="217"/>
      <c r="AEM21" s="217"/>
      <c r="AEN21" s="217"/>
      <c r="AEO21" s="217"/>
      <c r="AEP21" s="217"/>
      <c r="AEQ21" s="217"/>
      <c r="AER21" s="217"/>
      <c r="AES21" s="217"/>
      <c r="AET21" s="217"/>
      <c r="AEU21" s="217"/>
      <c r="AEV21" s="217"/>
      <c r="AEW21" s="217"/>
      <c r="AEX21" s="217"/>
      <c r="AEY21" s="217"/>
      <c r="AEZ21" s="217"/>
      <c r="AFA21" s="217"/>
      <c r="AFB21" s="217"/>
      <c r="AFC21" s="217"/>
      <c r="AFD21" s="217"/>
      <c r="AFE21" s="217"/>
      <c r="AFF21" s="217"/>
      <c r="AFG21" s="217"/>
      <c r="AFH21" s="217"/>
      <c r="AFI21" s="217"/>
      <c r="AFJ21" s="217"/>
      <c r="AFK21" s="217"/>
      <c r="AFL21" s="217"/>
      <c r="AFM21" s="217"/>
      <c r="AFN21" s="217"/>
      <c r="AFO21" s="217"/>
      <c r="AFP21" s="217"/>
      <c r="AFQ21" s="217"/>
      <c r="AFR21" s="217"/>
      <c r="AFS21" s="217"/>
      <c r="AFT21" s="217"/>
      <c r="AFU21" s="217"/>
      <c r="AFV21" s="217"/>
      <c r="AFW21" s="217"/>
      <c r="AFX21" s="217"/>
      <c r="AFY21" s="217"/>
      <c r="AFZ21" s="217"/>
      <c r="AGA21" s="217"/>
      <c r="AGB21" s="217"/>
      <c r="AGC21" s="217"/>
      <c r="AGD21" s="217"/>
      <c r="AGE21" s="217"/>
      <c r="AGF21" s="217"/>
      <c r="AGG21" s="217"/>
      <c r="AGH21" s="217"/>
      <c r="AGI21" s="217"/>
      <c r="AGJ21" s="217"/>
      <c r="AGK21" s="217"/>
      <c r="AGL21" s="217"/>
      <c r="AGM21" s="217"/>
      <c r="AGN21" s="217"/>
      <c r="AGO21" s="217"/>
      <c r="AGP21" s="217"/>
      <c r="AGQ21" s="217"/>
      <c r="AGR21" s="217"/>
      <c r="AGS21" s="217"/>
      <c r="AGT21" s="217"/>
      <c r="AGU21" s="217"/>
      <c r="AGV21" s="217"/>
      <c r="AGW21" s="217"/>
      <c r="AGX21" s="217"/>
      <c r="AGY21" s="217"/>
      <c r="AGZ21" s="217"/>
      <c r="AHA21" s="217"/>
      <c r="AHB21" s="217"/>
      <c r="AHC21" s="217"/>
      <c r="AHD21" s="217"/>
      <c r="AHE21" s="217"/>
      <c r="AHF21" s="217"/>
      <c r="AHG21" s="217"/>
      <c r="AHH21" s="217"/>
      <c r="AHI21" s="217"/>
      <c r="AHJ21" s="217"/>
      <c r="AHK21" s="217"/>
      <c r="AHL21" s="217"/>
      <c r="AHM21" s="217"/>
      <c r="AHN21" s="217"/>
      <c r="AHO21" s="217"/>
      <c r="AHP21" s="217"/>
      <c r="AHQ21" s="217"/>
      <c r="AHR21" s="217"/>
      <c r="AHS21" s="217"/>
      <c r="AHT21" s="217"/>
      <c r="AHU21" s="217"/>
      <c r="AHV21" s="217"/>
      <c r="AHW21" s="217"/>
      <c r="AHX21" s="217"/>
      <c r="AHY21" s="217"/>
      <c r="AHZ21" s="217"/>
      <c r="AIA21" s="217"/>
      <c r="AIB21" s="217"/>
      <c r="AIC21" s="217"/>
      <c r="AID21" s="217"/>
      <c r="AIE21" s="217"/>
      <c r="AIF21" s="217"/>
      <c r="AIG21" s="217"/>
      <c r="AIH21" s="217"/>
      <c r="AII21" s="217"/>
      <c r="AIJ21" s="217"/>
      <c r="AIK21" s="217"/>
      <c r="AIL21" s="217"/>
      <c r="AIM21" s="217"/>
      <c r="AIN21" s="217"/>
      <c r="AIO21" s="217"/>
      <c r="AIP21" s="217"/>
      <c r="AIQ21" s="217"/>
      <c r="AIR21" s="217"/>
      <c r="AIS21" s="217"/>
      <c r="AIT21" s="217"/>
      <c r="AIU21" s="217"/>
      <c r="AIV21" s="217"/>
      <c r="AIW21" s="217"/>
      <c r="AIX21" s="217"/>
      <c r="AIY21" s="217"/>
      <c r="AIZ21" s="217"/>
      <c r="AJA21" s="217"/>
      <c r="AJB21" s="217"/>
      <c r="AJC21" s="217"/>
      <c r="AJD21" s="217"/>
      <c r="AJE21" s="217"/>
      <c r="AJF21" s="217"/>
      <c r="AJG21" s="217"/>
      <c r="AJH21" s="217"/>
      <c r="AJI21" s="217"/>
      <c r="AJJ21" s="217"/>
      <c r="AJK21" s="217"/>
      <c r="AJL21" s="217"/>
      <c r="AJM21" s="217"/>
      <c r="AJN21" s="217"/>
      <c r="AJO21" s="217"/>
      <c r="AJP21" s="217"/>
      <c r="AJQ21" s="217"/>
      <c r="AJR21" s="217"/>
      <c r="AJS21" s="217"/>
      <c r="AJT21" s="217"/>
      <c r="AJU21" s="217"/>
      <c r="AJV21" s="217"/>
      <c r="AJW21" s="217"/>
      <c r="AJX21" s="217"/>
      <c r="AJY21" s="217"/>
      <c r="AJZ21" s="217"/>
      <c r="AKA21" s="217"/>
      <c r="AKB21" s="217"/>
      <c r="AKC21" s="217"/>
      <c r="AKD21" s="217"/>
      <c r="AKE21" s="217"/>
      <c r="AKF21" s="217"/>
      <c r="AKG21" s="217"/>
      <c r="AKH21" s="217"/>
      <c r="AKI21" s="217"/>
      <c r="AKJ21" s="217"/>
      <c r="AKK21" s="217"/>
      <c r="AKL21" s="217"/>
      <c r="AKM21" s="217"/>
      <c r="AKN21" s="217"/>
      <c r="AKO21" s="217"/>
      <c r="AKP21" s="217"/>
      <c r="AKQ21" s="217"/>
      <c r="AKR21" s="217"/>
      <c r="AKS21" s="217"/>
      <c r="AKT21" s="217"/>
      <c r="AKU21" s="217"/>
      <c r="AKV21" s="217"/>
      <c r="AKW21" s="217"/>
      <c r="AKX21" s="217"/>
      <c r="AKY21" s="217"/>
      <c r="AKZ21" s="217"/>
      <c r="ALA21" s="217"/>
      <c r="ALB21" s="217"/>
      <c r="ALC21" s="217"/>
      <c r="ALD21" s="217"/>
      <c r="ALE21" s="217"/>
      <c r="ALF21" s="217"/>
      <c r="ALG21" s="217"/>
      <c r="ALH21" s="217"/>
      <c r="ALI21" s="217"/>
      <c r="ALJ21" s="217"/>
      <c r="ALK21" s="217"/>
      <c r="ALL21" s="217"/>
      <c r="ALM21" s="217"/>
      <c r="ALN21" s="217"/>
      <c r="ALO21" s="217"/>
      <c r="ALP21" s="217"/>
      <c r="ALQ21" s="217"/>
      <c r="ALR21" s="217"/>
      <c r="ALS21" s="217"/>
      <c r="ALT21" s="217"/>
      <c r="ALU21" s="217"/>
      <c r="ALV21" s="217"/>
      <c r="ALW21" s="217"/>
      <c r="ALX21" s="217"/>
      <c r="ALY21" s="217"/>
      <c r="ALZ21" s="217"/>
      <c r="AMA21" s="217"/>
      <c r="AMB21" s="217"/>
      <c r="AMC21" s="217"/>
      <c r="AMD21" s="217"/>
      <c r="AME21" s="217"/>
      <c r="AMF21" s="217"/>
      <c r="AMG21" s="217"/>
      <c r="AMH21" s="217"/>
      <c r="AMI21" s="217"/>
      <c r="AMJ21" s="217"/>
      <c r="AMK21" s="217"/>
      <c r="AML21" s="217"/>
      <c r="AMM21" s="217"/>
      <c r="AMN21" s="217"/>
      <c r="AMO21" s="217"/>
      <c r="AMP21" s="217"/>
      <c r="AMQ21" s="217"/>
      <c r="AMR21" s="217"/>
      <c r="AMS21" s="217"/>
      <c r="AMT21" s="217"/>
      <c r="AMU21" s="217"/>
      <c r="AMV21" s="217"/>
      <c r="AMW21" s="217"/>
      <c r="AMX21" s="217"/>
      <c r="AMY21" s="217"/>
      <c r="AMZ21" s="217"/>
      <c r="ANA21" s="217"/>
      <c r="ANB21" s="217"/>
      <c r="ANC21" s="217"/>
      <c r="AND21" s="217"/>
      <c r="ANE21" s="217"/>
      <c r="ANF21" s="217"/>
      <c r="ANG21" s="217"/>
      <c r="ANH21" s="217"/>
      <c r="ANI21" s="217"/>
      <c r="ANJ21" s="217"/>
      <c r="ANK21" s="217"/>
      <c r="ANL21" s="217"/>
      <c r="ANM21" s="217"/>
      <c r="ANN21" s="217"/>
      <c r="ANO21" s="217"/>
      <c r="ANP21" s="217"/>
      <c r="ANQ21" s="217"/>
      <c r="ANT21" s="217"/>
      <c r="ANU21" s="217"/>
      <c r="ANV21" s="217"/>
      <c r="ANW21" s="217"/>
      <c r="ANX21" s="217"/>
      <c r="ANY21" s="217"/>
      <c r="ANZ21" s="217"/>
      <c r="AOA21" s="217"/>
      <c r="AOB21" s="217"/>
      <c r="AOC21" s="217"/>
      <c r="AOD21" s="217"/>
      <c r="AOE21" s="217"/>
      <c r="AOF21" s="217"/>
      <c r="AOG21" s="217"/>
      <c r="AOH21" s="217"/>
      <c r="AOI21" s="217"/>
      <c r="AOJ21" s="217"/>
      <c r="AOK21" s="217"/>
      <c r="AOL21" s="217"/>
      <c r="AOM21" s="217"/>
      <c r="AON21" s="217"/>
      <c r="AOO21" s="217"/>
      <c r="AOP21" s="217"/>
      <c r="AOQ21" s="217"/>
      <c r="AOR21" s="217"/>
      <c r="AOS21" s="217"/>
      <c r="AOT21" s="217"/>
      <c r="AOU21" s="217"/>
      <c r="AOV21" s="217"/>
      <c r="AOW21" s="217"/>
      <c r="AOX21" s="217"/>
      <c r="AOY21" s="217"/>
      <c r="AOZ21" s="217"/>
      <c r="APA21" s="217"/>
      <c r="APB21" s="217"/>
      <c r="APC21" s="217"/>
      <c r="APD21" s="217"/>
      <c r="APE21" s="217"/>
      <c r="APF21" s="217"/>
      <c r="APG21" s="217"/>
      <c r="APH21" s="217"/>
      <c r="API21" s="217"/>
      <c r="APJ21" s="217"/>
      <c r="APK21" s="217"/>
      <c r="APL21" s="217"/>
      <c r="APM21" s="217"/>
      <c r="APN21" s="217"/>
      <c r="APO21" s="217"/>
      <c r="APP21" s="217"/>
      <c r="APQ21" s="217"/>
      <c r="APR21" s="217"/>
      <c r="APS21" s="217"/>
      <c r="APT21" s="217"/>
      <c r="APU21" s="217"/>
      <c r="APV21" s="217"/>
      <c r="APW21" s="217"/>
      <c r="APX21" s="217"/>
      <c r="APY21" s="217"/>
      <c r="APZ21" s="217"/>
      <c r="AQA21" s="217"/>
      <c r="AQB21" s="217"/>
      <c r="AQC21" s="217"/>
      <c r="AQD21" s="217"/>
      <c r="AQE21" s="217"/>
      <c r="AQF21" s="217"/>
      <c r="AQG21" s="217"/>
      <c r="AQH21" s="217"/>
      <c r="AQI21" s="217"/>
      <c r="AQJ21" s="217"/>
      <c r="AQK21" s="217"/>
      <c r="AQL21" s="217"/>
      <c r="AQM21" s="217"/>
      <c r="AQN21" s="217"/>
      <c r="AQO21" s="217"/>
      <c r="AQP21" s="217"/>
      <c r="AQQ21" s="217"/>
      <c r="AQR21" s="217"/>
      <c r="AQS21" s="217"/>
      <c r="AQT21" s="217"/>
      <c r="AQU21" s="217"/>
      <c r="AQV21" s="217"/>
      <c r="AQW21" s="217"/>
      <c r="AQX21" s="217"/>
      <c r="AQY21" s="217"/>
      <c r="AQZ21" s="217"/>
      <c r="ARA21" s="217"/>
      <c r="ARB21" s="217"/>
      <c r="ARC21" s="217"/>
      <c r="ARD21" s="217"/>
      <c r="ARE21" s="217"/>
      <c r="ARF21" s="217"/>
      <c r="ARG21" s="217"/>
      <c r="ARH21" s="217"/>
      <c r="ARI21" s="217"/>
      <c r="ARJ21" s="217"/>
      <c r="ARK21" s="217"/>
      <c r="ARL21" s="217"/>
      <c r="ARM21" s="217"/>
      <c r="ARN21" s="217"/>
      <c r="ARO21" s="217"/>
      <c r="ARP21" s="217"/>
      <c r="ARQ21" s="217"/>
      <c r="ARR21" s="217"/>
      <c r="ARS21" s="217"/>
      <c r="ART21" s="217"/>
      <c r="ARU21" s="217"/>
      <c r="ARV21" s="217"/>
      <c r="ARW21" s="217"/>
      <c r="ARX21" s="217"/>
      <c r="ARY21" s="217"/>
      <c r="ARZ21" s="217"/>
      <c r="ASA21" s="217"/>
      <c r="ASB21" s="217"/>
      <c r="ASC21" s="217"/>
      <c r="ASD21" s="217"/>
      <c r="ASE21" s="217"/>
      <c r="ASF21" s="217"/>
      <c r="ASG21" s="217"/>
      <c r="ASH21" s="217"/>
      <c r="ASI21" s="217"/>
      <c r="ASJ21" s="217"/>
      <c r="ASK21" s="217"/>
      <c r="ASL21" s="217"/>
      <c r="ASM21" s="217"/>
      <c r="ASN21" s="217"/>
      <c r="ASO21" s="217"/>
      <c r="ASP21" s="217"/>
      <c r="ASQ21" s="217"/>
      <c r="ASR21" s="217"/>
      <c r="ASS21" s="217"/>
      <c r="AST21" s="217"/>
      <c r="ASU21" s="217"/>
      <c r="ASV21" s="217"/>
      <c r="ASW21" s="217"/>
      <c r="ASX21" s="217"/>
      <c r="ASY21" s="217"/>
      <c r="ASZ21" s="217"/>
      <c r="ATA21" s="217"/>
      <c r="ATB21" s="217"/>
      <c r="ATC21" s="217"/>
      <c r="ATD21" s="217"/>
      <c r="ATE21" s="217"/>
      <c r="ATF21" s="217"/>
      <c r="ATG21" s="217"/>
      <c r="ATH21" s="217"/>
      <c r="ATI21" s="217"/>
      <c r="ATJ21" s="217"/>
      <c r="ATK21" s="217"/>
      <c r="ATL21" s="217"/>
      <c r="ATM21" s="217"/>
      <c r="ATN21" s="217"/>
      <c r="ATO21" s="217"/>
      <c r="ATP21" s="217"/>
      <c r="ATQ21" s="217"/>
      <c r="ATR21" s="217"/>
      <c r="ATS21" s="217"/>
      <c r="ATT21" s="217"/>
      <c r="ATU21" s="217"/>
      <c r="ATV21" s="217"/>
      <c r="ATW21" s="217"/>
      <c r="ATX21" s="217"/>
      <c r="ATY21" s="217"/>
      <c r="ATZ21" s="217"/>
      <c r="AUA21" s="217"/>
      <c r="AUB21" s="217"/>
      <c r="AUC21" s="217"/>
      <c r="AUD21" s="217"/>
      <c r="AUE21" s="217"/>
      <c r="AUF21" s="217"/>
      <c r="AUG21" s="217"/>
      <c r="AUH21" s="217"/>
      <c r="AUI21" s="217"/>
      <c r="AUJ21" s="217"/>
      <c r="AUK21" s="217"/>
      <c r="AUL21" s="217"/>
      <c r="AUM21" s="217"/>
      <c r="AUN21" s="217"/>
      <c r="AUO21" s="217"/>
      <c r="AUP21" s="217"/>
      <c r="AUQ21" s="217"/>
      <c r="AUR21" s="217"/>
      <c r="AUS21" s="217"/>
      <c r="AUT21" s="217"/>
      <c r="AUU21" s="217"/>
      <c r="AUV21" s="217"/>
      <c r="AUW21" s="217"/>
      <c r="AUX21" s="217"/>
      <c r="AUY21" s="217"/>
      <c r="AUZ21" s="217"/>
      <c r="AVA21" s="217"/>
      <c r="AVB21" s="217"/>
      <c r="AVC21" s="217"/>
      <c r="AVD21" s="217"/>
      <c r="AVE21" s="217"/>
      <c r="AVF21" s="217"/>
      <c r="AVG21" s="217"/>
      <c r="AVH21" s="217"/>
      <c r="AVI21" s="217"/>
      <c r="AVJ21" s="217"/>
      <c r="AVK21" s="217"/>
      <c r="AVL21" s="217"/>
      <c r="AVM21" s="217"/>
      <c r="AVN21" s="217"/>
      <c r="AVO21" s="217"/>
      <c r="AVP21" s="217"/>
      <c r="AVQ21" s="217"/>
      <c r="AVR21" s="217"/>
      <c r="AVS21" s="217"/>
      <c r="AVT21" s="217"/>
      <c r="AVU21" s="217"/>
      <c r="AVV21" s="217"/>
      <c r="AVW21" s="217"/>
      <c r="AVX21" s="217"/>
      <c r="AVY21" s="217"/>
      <c r="AVZ21" s="217"/>
      <c r="AWA21" s="217"/>
      <c r="AWB21" s="217"/>
      <c r="AWC21" s="217"/>
      <c r="AWD21" s="217"/>
      <c r="AWE21" s="217"/>
      <c r="AWF21" s="217"/>
      <c r="AWG21" s="217"/>
      <c r="AWH21" s="217"/>
      <c r="AWI21" s="217"/>
      <c r="AWJ21" s="217"/>
      <c r="AWK21" s="217"/>
      <c r="AWL21" s="217"/>
      <c r="AWM21" s="217"/>
      <c r="AWN21" s="217"/>
      <c r="AWO21" s="217"/>
      <c r="AWP21" s="217"/>
      <c r="AWQ21" s="217"/>
      <c r="AWR21" s="217"/>
      <c r="AWS21" s="217"/>
      <c r="AWT21" s="217"/>
      <c r="AWU21" s="217"/>
      <c r="AWV21" s="217"/>
      <c r="AWW21" s="217"/>
      <c r="AWX21" s="217"/>
      <c r="AWY21" s="217"/>
      <c r="AWZ21" s="217"/>
      <c r="AXA21" s="217"/>
      <c r="AXB21" s="217"/>
      <c r="AXC21" s="217"/>
      <c r="AXD21" s="217"/>
      <c r="AXE21" s="217"/>
      <c r="AXF21" s="217"/>
      <c r="AXG21" s="217"/>
      <c r="AXH21" s="217"/>
      <c r="AXI21" s="217"/>
      <c r="AXJ21" s="217"/>
      <c r="AXK21" s="217"/>
      <c r="AXL21" s="217"/>
      <c r="AXM21" s="217"/>
      <c r="AXP21" s="217"/>
      <c r="AXQ21" s="217"/>
      <c r="AXR21" s="217"/>
      <c r="AXS21" s="217"/>
      <c r="AXT21" s="217"/>
      <c r="AXU21" s="217"/>
      <c r="AXV21" s="217"/>
      <c r="AXW21" s="217"/>
      <c r="AXX21" s="217"/>
      <c r="AXY21" s="217"/>
      <c r="AXZ21" s="217"/>
      <c r="AYA21" s="217"/>
      <c r="AYB21" s="217"/>
      <c r="AYC21" s="217"/>
      <c r="AYD21" s="217"/>
      <c r="AYE21" s="217"/>
      <c r="AYF21" s="217"/>
      <c r="AYG21" s="217"/>
      <c r="AYH21" s="217"/>
      <c r="AYI21" s="217"/>
      <c r="AYJ21" s="217"/>
      <c r="AYK21" s="217"/>
      <c r="AYL21" s="217"/>
      <c r="AYM21" s="217"/>
      <c r="AYN21" s="217"/>
      <c r="AYO21" s="217"/>
      <c r="AYP21" s="217"/>
      <c r="AYQ21" s="217"/>
      <c r="AYR21" s="217"/>
      <c r="AYS21" s="217"/>
      <c r="AYT21" s="217"/>
      <c r="AYU21" s="217"/>
      <c r="AYV21" s="217"/>
      <c r="AYW21" s="217"/>
      <c r="AYX21" s="217"/>
      <c r="AYY21" s="217"/>
      <c r="AYZ21" s="217"/>
      <c r="AZA21" s="217"/>
      <c r="AZB21" s="217"/>
      <c r="AZC21" s="217"/>
      <c r="AZD21" s="217"/>
      <c r="AZE21" s="217"/>
      <c r="AZF21" s="217"/>
      <c r="AZG21" s="217"/>
      <c r="AZH21" s="217"/>
      <c r="AZI21" s="217"/>
      <c r="AZJ21" s="217"/>
      <c r="AZK21" s="217"/>
      <c r="AZL21" s="217"/>
      <c r="AZM21" s="217"/>
      <c r="AZN21" s="217"/>
      <c r="AZO21" s="217"/>
      <c r="AZP21" s="217"/>
      <c r="AZQ21" s="217"/>
      <c r="AZR21" s="217"/>
      <c r="AZS21" s="217"/>
      <c r="AZT21" s="217"/>
      <c r="AZU21" s="217"/>
      <c r="AZV21" s="217"/>
      <c r="AZW21" s="217"/>
      <c r="AZX21" s="217"/>
      <c r="AZY21" s="217"/>
      <c r="AZZ21" s="217"/>
      <c r="BAA21" s="217"/>
      <c r="BAB21" s="217"/>
      <c r="BAC21" s="217"/>
      <c r="BAD21" s="217"/>
      <c r="BAE21" s="217"/>
      <c r="BAF21" s="217"/>
      <c r="BAG21" s="217"/>
      <c r="BAH21" s="217"/>
      <c r="BAI21" s="217"/>
      <c r="BAJ21" s="217"/>
      <c r="BAK21" s="217"/>
      <c r="BAL21" s="217"/>
      <c r="BAM21" s="217"/>
      <c r="BAN21" s="217"/>
      <c r="BAO21" s="217"/>
      <c r="BAP21" s="217"/>
      <c r="BAQ21" s="217"/>
      <c r="BAR21" s="217"/>
      <c r="BAS21" s="217"/>
      <c r="BAT21" s="217"/>
      <c r="BAU21" s="217"/>
      <c r="BAV21" s="217"/>
      <c r="BAW21" s="217"/>
      <c r="BAX21" s="217"/>
      <c r="BAY21" s="217"/>
      <c r="BAZ21" s="217"/>
      <c r="BBA21" s="217"/>
      <c r="BBB21" s="217"/>
      <c r="BBC21" s="217"/>
      <c r="BBD21" s="217"/>
      <c r="BBE21" s="217"/>
      <c r="BBF21" s="217"/>
      <c r="BBG21" s="217"/>
      <c r="BBH21" s="217"/>
      <c r="BBI21" s="217"/>
      <c r="BBJ21" s="217"/>
      <c r="BBK21" s="217"/>
      <c r="BBL21" s="217"/>
      <c r="BBM21" s="217"/>
      <c r="BBN21" s="217"/>
      <c r="BBO21" s="217"/>
      <c r="BBP21" s="217"/>
      <c r="BBQ21" s="217"/>
      <c r="BBR21" s="217"/>
      <c r="BBS21" s="217"/>
      <c r="BBT21" s="217"/>
      <c r="BBU21" s="217"/>
      <c r="BBV21" s="217"/>
      <c r="BBW21" s="217"/>
      <c r="BBX21" s="217"/>
      <c r="BBY21" s="217"/>
      <c r="BBZ21" s="217"/>
      <c r="BCA21" s="217"/>
      <c r="BCB21" s="217"/>
      <c r="BCC21" s="217"/>
      <c r="BCD21" s="217"/>
      <c r="BCE21" s="217"/>
      <c r="BCF21" s="217"/>
      <c r="BCG21" s="217"/>
      <c r="BCH21" s="217"/>
      <c r="BCI21" s="217"/>
      <c r="BCJ21" s="217"/>
      <c r="BCK21" s="217"/>
      <c r="BCL21" s="217"/>
      <c r="BCM21" s="217"/>
      <c r="BCN21" s="217"/>
      <c r="BCO21" s="217"/>
      <c r="BCP21" s="217"/>
      <c r="BCQ21" s="217"/>
      <c r="BCR21" s="217"/>
      <c r="BCS21" s="217"/>
      <c r="BCT21" s="217"/>
      <c r="BCU21" s="217"/>
      <c r="BCV21" s="217"/>
      <c r="BCW21" s="217"/>
      <c r="BCX21" s="217"/>
      <c r="BCY21" s="217"/>
      <c r="BCZ21" s="217"/>
      <c r="BDA21" s="217"/>
      <c r="BDB21" s="217"/>
      <c r="BDC21" s="217"/>
      <c r="BDD21" s="217"/>
      <c r="BDE21" s="217"/>
      <c r="BDF21" s="217"/>
      <c r="BDG21" s="217"/>
      <c r="BDH21" s="217"/>
      <c r="BDI21" s="217"/>
      <c r="BDJ21" s="217"/>
      <c r="BDK21" s="217"/>
      <c r="BDL21" s="217"/>
      <c r="BDM21" s="217"/>
      <c r="BDN21" s="217"/>
      <c r="BDO21" s="217"/>
      <c r="BDP21" s="217"/>
      <c r="BDQ21" s="217"/>
      <c r="BDR21" s="217"/>
      <c r="BDS21" s="217"/>
      <c r="BDT21" s="217"/>
      <c r="BDU21" s="217"/>
      <c r="BDV21" s="217"/>
      <c r="BDW21" s="217"/>
      <c r="BDX21" s="217"/>
      <c r="BDY21" s="217"/>
      <c r="BDZ21" s="217"/>
      <c r="BEA21" s="217"/>
      <c r="BEB21" s="217"/>
      <c r="BEC21" s="217"/>
      <c r="BED21" s="217"/>
      <c r="BEE21" s="217"/>
      <c r="BEF21" s="217"/>
      <c r="BEG21" s="217"/>
      <c r="BEH21" s="217"/>
      <c r="BEI21" s="217"/>
      <c r="BEJ21" s="217"/>
      <c r="BEK21" s="217"/>
      <c r="BEL21" s="217"/>
      <c r="BEM21" s="217"/>
      <c r="BEN21" s="217"/>
      <c r="BEO21" s="217"/>
      <c r="BEP21" s="217"/>
      <c r="BEQ21" s="217"/>
      <c r="BER21" s="217"/>
      <c r="BES21" s="217"/>
      <c r="BET21" s="217"/>
      <c r="BEU21" s="217"/>
      <c r="BEV21" s="217"/>
      <c r="BEW21" s="217"/>
      <c r="BEX21" s="217"/>
      <c r="BEY21" s="217"/>
      <c r="BEZ21" s="217"/>
      <c r="BFA21" s="217"/>
      <c r="BFB21" s="217"/>
      <c r="BFC21" s="217"/>
      <c r="BFD21" s="217"/>
      <c r="BFE21" s="217"/>
      <c r="BFF21" s="217"/>
      <c r="BFG21" s="217"/>
      <c r="BFH21" s="217"/>
      <c r="BFI21" s="217"/>
      <c r="BFJ21" s="217"/>
      <c r="BFK21" s="217"/>
      <c r="BFL21" s="217"/>
      <c r="BFM21" s="217"/>
      <c r="BFN21" s="217"/>
      <c r="BFO21" s="217"/>
      <c r="BFP21" s="217"/>
      <c r="BFQ21" s="217"/>
      <c r="BFR21" s="217"/>
      <c r="BFS21" s="217"/>
      <c r="BFT21" s="217"/>
      <c r="BFU21" s="217"/>
      <c r="BFV21" s="217"/>
      <c r="BFW21" s="217"/>
      <c r="BFX21" s="217"/>
      <c r="BFY21" s="217"/>
      <c r="BFZ21" s="217"/>
      <c r="BGA21" s="217"/>
      <c r="BGB21" s="217"/>
      <c r="BGC21" s="217"/>
      <c r="BGD21" s="217"/>
      <c r="BGE21" s="217"/>
      <c r="BGF21" s="217"/>
      <c r="BGG21" s="217"/>
      <c r="BGH21" s="217"/>
      <c r="BGI21" s="217"/>
      <c r="BGJ21" s="217"/>
      <c r="BGK21" s="217"/>
      <c r="BGL21" s="217"/>
      <c r="BGM21" s="217"/>
      <c r="BGN21" s="217"/>
      <c r="BGO21" s="217"/>
      <c r="BGP21" s="217"/>
      <c r="BGQ21" s="217"/>
      <c r="BGR21" s="217"/>
      <c r="BGS21" s="217"/>
      <c r="BGT21" s="217"/>
      <c r="BGU21" s="217"/>
      <c r="BGV21" s="217"/>
      <c r="BGW21" s="217"/>
      <c r="BGX21" s="217"/>
      <c r="BGY21" s="217"/>
      <c r="BGZ21" s="217"/>
      <c r="BHA21" s="217"/>
      <c r="BHB21" s="217"/>
      <c r="BHC21" s="217"/>
      <c r="BHD21" s="217"/>
      <c r="BHE21" s="217"/>
      <c r="BHF21" s="217"/>
      <c r="BHG21" s="217"/>
      <c r="BHH21" s="217"/>
      <c r="BHI21" s="217"/>
      <c r="BHL21" s="217"/>
      <c r="BHM21" s="217"/>
      <c r="BHN21" s="217"/>
      <c r="BHO21" s="217"/>
      <c r="BHP21" s="217"/>
      <c r="BHQ21" s="217"/>
      <c r="BHR21" s="217"/>
      <c r="BHS21" s="217"/>
      <c r="BHT21" s="217"/>
      <c r="BHU21" s="217"/>
      <c r="BHV21" s="217"/>
      <c r="BHW21" s="217"/>
      <c r="BHX21" s="217"/>
      <c r="BHY21" s="217"/>
      <c r="BHZ21" s="217"/>
      <c r="BIA21" s="217"/>
      <c r="BIB21" s="217"/>
      <c r="BIC21" s="217"/>
      <c r="BID21" s="217"/>
      <c r="BIE21" s="217"/>
      <c r="BIF21" s="217"/>
      <c r="BIG21" s="217"/>
      <c r="BIH21" s="217"/>
      <c r="BII21" s="217"/>
      <c r="BIJ21" s="217"/>
      <c r="BIK21" s="217"/>
      <c r="BIL21" s="217"/>
      <c r="BIM21" s="217"/>
      <c r="BIN21" s="217"/>
      <c r="BIO21" s="217"/>
      <c r="BIP21" s="217"/>
      <c r="BIQ21" s="217"/>
      <c r="BIR21" s="217"/>
      <c r="BIS21" s="217"/>
      <c r="BIT21" s="217"/>
      <c r="BIU21" s="217"/>
      <c r="BIV21" s="217"/>
      <c r="BIW21" s="217"/>
      <c r="BIX21" s="217"/>
      <c r="BIY21" s="217"/>
      <c r="BIZ21" s="217"/>
      <c r="BJA21" s="217"/>
      <c r="BJB21" s="217"/>
      <c r="BJC21" s="217"/>
      <c r="BJD21" s="217"/>
      <c r="BJE21" s="217"/>
      <c r="BJF21" s="217"/>
      <c r="BJG21" s="217"/>
      <c r="BJH21" s="217"/>
      <c r="BJI21" s="217"/>
      <c r="BJJ21" s="217"/>
      <c r="BJK21" s="217"/>
      <c r="BJL21" s="217"/>
      <c r="BJM21" s="217"/>
      <c r="BJN21" s="217"/>
      <c r="BJO21" s="217"/>
      <c r="BJP21" s="217"/>
      <c r="BJQ21" s="217"/>
      <c r="BJR21" s="217"/>
      <c r="BJS21" s="217"/>
      <c r="BJT21" s="217"/>
      <c r="BJU21" s="217"/>
      <c r="BJV21" s="217"/>
      <c r="BJW21" s="217"/>
      <c r="BJX21" s="217"/>
      <c r="BJY21" s="217"/>
      <c r="BJZ21" s="217"/>
      <c r="BKA21" s="217"/>
      <c r="BKB21" s="217"/>
      <c r="BKC21" s="217"/>
      <c r="BKD21" s="217"/>
      <c r="BKE21" s="217"/>
      <c r="BKF21" s="217"/>
      <c r="BKG21" s="217"/>
      <c r="BKH21" s="217"/>
      <c r="BKI21" s="217"/>
      <c r="BKJ21" s="217"/>
      <c r="BKK21" s="217"/>
      <c r="BKL21" s="217"/>
      <c r="BKM21" s="217"/>
      <c r="BKN21" s="217"/>
      <c r="BKO21" s="217"/>
      <c r="BKP21" s="217"/>
      <c r="BKQ21" s="217"/>
      <c r="BKR21" s="217"/>
      <c r="BKS21" s="217"/>
      <c r="BKT21" s="217"/>
      <c r="BKU21" s="217"/>
      <c r="BKV21" s="217"/>
      <c r="BKW21" s="217"/>
      <c r="BKX21" s="217"/>
      <c r="BKY21" s="217"/>
      <c r="BKZ21" s="217"/>
      <c r="BLA21" s="217"/>
      <c r="BLB21" s="217"/>
      <c r="BLC21" s="217"/>
      <c r="BLD21" s="217"/>
      <c r="BLE21" s="217"/>
      <c r="BLF21" s="217"/>
      <c r="BLG21" s="217"/>
      <c r="BLH21" s="217"/>
      <c r="BLI21" s="217"/>
      <c r="BLJ21" s="217"/>
      <c r="BLK21" s="217"/>
      <c r="BLL21" s="217"/>
      <c r="BLM21" s="217"/>
      <c r="BLN21" s="217"/>
      <c r="BLO21" s="217"/>
      <c r="BLP21" s="217"/>
      <c r="BLQ21" s="217"/>
      <c r="BLR21" s="217"/>
      <c r="BLS21" s="217"/>
      <c r="BLT21" s="217"/>
      <c r="BLU21" s="217"/>
      <c r="BLV21" s="217"/>
      <c r="BLW21" s="217"/>
      <c r="BLX21" s="217"/>
      <c r="BLY21" s="217"/>
      <c r="BLZ21" s="217"/>
      <c r="BMA21" s="217"/>
      <c r="BMB21" s="217"/>
      <c r="BMC21" s="217"/>
      <c r="BMD21" s="217"/>
      <c r="BME21" s="217"/>
      <c r="BMF21" s="217"/>
      <c r="BMG21" s="217"/>
      <c r="BMH21" s="217"/>
      <c r="BMI21" s="217"/>
      <c r="BMJ21" s="217"/>
      <c r="BMK21" s="217"/>
      <c r="BML21" s="217"/>
      <c r="BMM21" s="217"/>
      <c r="BMN21" s="217"/>
      <c r="BMO21" s="217"/>
      <c r="BMP21" s="217"/>
      <c r="BMQ21" s="217"/>
      <c r="BMR21" s="217"/>
      <c r="BMS21" s="217"/>
      <c r="BMT21" s="217"/>
      <c r="BMU21" s="217"/>
      <c r="BMV21" s="217"/>
      <c r="BMW21" s="217"/>
      <c r="BMX21" s="217"/>
      <c r="BMY21" s="217"/>
      <c r="BMZ21" s="217"/>
      <c r="BNA21" s="217"/>
      <c r="BNB21" s="217"/>
      <c r="BNC21" s="217"/>
      <c r="BND21" s="217"/>
      <c r="BNE21" s="217"/>
      <c r="BNF21" s="217"/>
      <c r="BNG21" s="217"/>
      <c r="BNH21" s="217"/>
      <c r="BNI21" s="217"/>
      <c r="BNJ21" s="217"/>
      <c r="BNK21" s="217"/>
      <c r="BNL21" s="217"/>
      <c r="BNM21" s="217"/>
      <c r="BNN21" s="217"/>
      <c r="BNO21" s="217"/>
      <c r="BNP21" s="217"/>
      <c r="BNQ21" s="217"/>
      <c r="BNR21" s="217"/>
      <c r="BNS21" s="217"/>
      <c r="BNT21" s="217"/>
      <c r="BNU21" s="217"/>
      <c r="BNV21" s="217"/>
      <c r="BNW21" s="217"/>
      <c r="BNX21" s="217"/>
      <c r="BNY21" s="217"/>
      <c r="BNZ21" s="217"/>
      <c r="BOA21" s="217"/>
      <c r="BOB21" s="217"/>
      <c r="BOC21" s="217"/>
      <c r="BOD21" s="217"/>
      <c r="BOE21" s="217"/>
      <c r="BOF21" s="217"/>
      <c r="BOG21" s="217"/>
      <c r="BOH21" s="217"/>
      <c r="BOI21" s="217"/>
      <c r="BOJ21" s="217"/>
      <c r="BOK21" s="217"/>
      <c r="BOL21" s="217"/>
      <c r="BOM21" s="217"/>
      <c r="BON21" s="217"/>
      <c r="BOO21" s="217"/>
      <c r="BOP21" s="217"/>
      <c r="BOQ21" s="217"/>
      <c r="BOR21" s="217"/>
      <c r="BOS21" s="217"/>
      <c r="BOT21" s="217"/>
      <c r="BOU21" s="217"/>
      <c r="BOV21" s="217"/>
      <c r="BOW21" s="217"/>
      <c r="BOX21" s="217"/>
      <c r="BOY21" s="217"/>
      <c r="BOZ21" s="217"/>
      <c r="BPA21" s="217"/>
      <c r="BPB21" s="217"/>
      <c r="BPC21" s="217"/>
      <c r="BPD21" s="217"/>
      <c r="BPE21" s="217"/>
      <c r="BPF21" s="217"/>
      <c r="BPG21" s="217"/>
      <c r="BPH21" s="217"/>
      <c r="BPI21" s="217"/>
      <c r="BPJ21" s="217"/>
      <c r="BPK21" s="217"/>
      <c r="BPL21" s="217"/>
      <c r="BPM21" s="217"/>
      <c r="BPN21" s="217"/>
      <c r="BPO21" s="217"/>
      <c r="BPP21" s="217"/>
      <c r="BPQ21" s="217"/>
      <c r="BPR21" s="217"/>
      <c r="BPS21" s="217"/>
      <c r="BPT21" s="217"/>
      <c r="BPU21" s="217"/>
      <c r="BPV21" s="217"/>
      <c r="BPW21" s="217"/>
      <c r="BPX21" s="217"/>
      <c r="BPY21" s="217"/>
      <c r="BPZ21" s="217"/>
      <c r="BQA21" s="217"/>
      <c r="BQB21" s="217"/>
      <c r="BQC21" s="217"/>
      <c r="BQD21" s="217"/>
      <c r="BQE21" s="217"/>
      <c r="BQF21" s="217"/>
      <c r="BQG21" s="217"/>
      <c r="BQH21" s="217"/>
      <c r="BQI21" s="217"/>
      <c r="BQJ21" s="217"/>
      <c r="BQK21" s="217"/>
      <c r="BQL21" s="217"/>
      <c r="BQM21" s="217"/>
      <c r="BQN21" s="217"/>
      <c r="BQO21" s="217"/>
      <c r="BQP21" s="217"/>
      <c r="BQQ21" s="217"/>
      <c r="BQR21" s="217"/>
      <c r="BQS21" s="217"/>
      <c r="BQT21" s="217"/>
      <c r="BQU21" s="217"/>
      <c r="BQV21" s="217"/>
      <c r="BQW21" s="217"/>
      <c r="BQX21" s="217"/>
      <c r="BQY21" s="217"/>
      <c r="BQZ21" s="217"/>
      <c r="BRA21" s="217"/>
      <c r="BRB21" s="217"/>
      <c r="BRC21" s="217"/>
      <c r="BRD21" s="217"/>
      <c r="BRE21" s="217"/>
      <c r="BRH21" s="217"/>
      <c r="BRI21" s="217"/>
      <c r="BRJ21" s="217"/>
      <c r="BRK21" s="217"/>
      <c r="BRL21" s="217"/>
      <c r="BRM21" s="217"/>
      <c r="BRN21" s="217"/>
      <c r="BRO21" s="217"/>
      <c r="BRP21" s="217"/>
      <c r="BRQ21" s="217"/>
      <c r="BRR21" s="217"/>
      <c r="BRS21" s="217"/>
      <c r="BRT21" s="217"/>
      <c r="BRU21" s="217"/>
      <c r="BRV21" s="217"/>
      <c r="BRW21" s="217"/>
      <c r="BRX21" s="217"/>
      <c r="BRY21" s="217"/>
      <c r="BRZ21" s="217"/>
      <c r="BSA21" s="217"/>
      <c r="BSB21" s="217"/>
      <c r="BSC21" s="217"/>
      <c r="BSD21" s="217"/>
      <c r="BSE21" s="217"/>
      <c r="BSF21" s="217"/>
      <c r="BSG21" s="217"/>
      <c r="BSH21" s="217"/>
      <c r="BSI21" s="217"/>
      <c r="BSJ21" s="217"/>
      <c r="BSK21" s="217"/>
      <c r="BSL21" s="217"/>
      <c r="BSM21" s="217"/>
      <c r="BSN21" s="217"/>
      <c r="BSO21" s="217"/>
      <c r="BSP21" s="217"/>
      <c r="BSQ21" s="217"/>
      <c r="BSR21" s="217"/>
      <c r="BSS21" s="217"/>
      <c r="BST21" s="217"/>
      <c r="BSU21" s="217"/>
      <c r="BSV21" s="217"/>
      <c r="BSW21" s="217"/>
      <c r="BSX21" s="217"/>
      <c r="BSY21" s="217"/>
      <c r="BSZ21" s="217"/>
      <c r="BTA21" s="217"/>
      <c r="BTB21" s="217"/>
      <c r="BTC21" s="217"/>
      <c r="BTD21" s="217"/>
      <c r="BTE21" s="217"/>
      <c r="BTF21" s="217"/>
      <c r="BTG21" s="217"/>
      <c r="BTH21" s="217"/>
      <c r="BTI21" s="217"/>
      <c r="BTJ21" s="217"/>
      <c r="BTK21" s="217"/>
      <c r="BTL21" s="217"/>
      <c r="BTM21" s="217"/>
      <c r="BTN21" s="217"/>
      <c r="BTO21" s="217"/>
      <c r="BTP21" s="217"/>
      <c r="BTQ21" s="217"/>
      <c r="BTR21" s="217"/>
      <c r="BTS21" s="217"/>
      <c r="BTT21" s="217"/>
      <c r="BTU21" s="217"/>
      <c r="BTV21" s="217"/>
      <c r="BTW21" s="217"/>
      <c r="BTX21" s="217"/>
      <c r="BTY21" s="217"/>
      <c r="BTZ21" s="217"/>
      <c r="BUA21" s="217"/>
      <c r="BUB21" s="217"/>
      <c r="BUC21" s="217"/>
      <c r="BUD21" s="217"/>
      <c r="BUE21" s="217"/>
      <c r="BUF21" s="217"/>
      <c r="BUG21" s="217"/>
      <c r="BUH21" s="217"/>
      <c r="BUI21" s="217"/>
      <c r="BUJ21" s="217"/>
      <c r="BUK21" s="217"/>
      <c r="BUL21" s="217"/>
      <c r="BUM21" s="217"/>
      <c r="BUN21" s="217"/>
      <c r="BUO21" s="217"/>
      <c r="BUP21" s="217"/>
      <c r="BUQ21" s="217"/>
      <c r="BUR21" s="217"/>
      <c r="BUS21" s="217"/>
      <c r="BUT21" s="217"/>
      <c r="BUU21" s="217"/>
      <c r="BUV21" s="217"/>
      <c r="BUW21" s="217"/>
      <c r="BUX21" s="217"/>
      <c r="BUY21" s="217"/>
      <c r="BUZ21" s="217"/>
      <c r="BVA21" s="217"/>
      <c r="BVB21" s="217"/>
      <c r="BVC21" s="217"/>
      <c r="BVD21" s="217"/>
      <c r="BVE21" s="217"/>
      <c r="BVF21" s="217"/>
      <c r="BVG21" s="217"/>
      <c r="BVH21" s="217"/>
      <c r="BVI21" s="217"/>
      <c r="BVJ21" s="217"/>
      <c r="BVK21" s="217"/>
      <c r="BVL21" s="217"/>
      <c r="BVM21" s="217"/>
      <c r="BVN21" s="217"/>
      <c r="BVO21" s="217"/>
      <c r="BVP21" s="217"/>
      <c r="BVQ21" s="217"/>
      <c r="BVR21" s="217"/>
      <c r="BVS21" s="217"/>
      <c r="BVT21" s="217"/>
      <c r="BVU21" s="217"/>
      <c r="BVV21" s="217"/>
      <c r="BVW21" s="217"/>
      <c r="BVX21" s="217"/>
      <c r="BVY21" s="217"/>
      <c r="BVZ21" s="217"/>
      <c r="BWA21" s="217"/>
      <c r="BWB21" s="217"/>
      <c r="BWC21" s="217"/>
      <c r="BWD21" s="217"/>
      <c r="BWE21" s="217"/>
      <c r="BWF21" s="217"/>
      <c r="BWG21" s="217"/>
      <c r="BWH21" s="217"/>
      <c r="BWI21" s="217"/>
      <c r="BWJ21" s="217"/>
      <c r="BWK21" s="217"/>
      <c r="BWL21" s="217"/>
      <c r="BWM21" s="217"/>
      <c r="BWN21" s="217"/>
      <c r="BWO21" s="217"/>
      <c r="BWP21" s="217"/>
      <c r="BWQ21" s="217"/>
      <c r="BWR21" s="217"/>
      <c r="BWS21" s="217"/>
      <c r="BWT21" s="217"/>
      <c r="BWU21" s="217"/>
      <c r="BWV21" s="217"/>
      <c r="BWW21" s="217"/>
      <c r="BWX21" s="217"/>
      <c r="BWY21" s="217"/>
      <c r="BWZ21" s="217"/>
      <c r="BXA21" s="217"/>
      <c r="BXB21" s="217"/>
      <c r="BXC21" s="217"/>
      <c r="BXD21" s="217"/>
      <c r="BXE21" s="217"/>
      <c r="BXF21" s="217"/>
      <c r="BXG21" s="217"/>
      <c r="BXH21" s="217"/>
      <c r="BXI21" s="217"/>
      <c r="BXJ21" s="217"/>
      <c r="BXK21" s="217"/>
      <c r="BXL21" s="217"/>
      <c r="BXM21" s="217"/>
      <c r="BXN21" s="217"/>
      <c r="BXO21" s="217"/>
      <c r="BXP21" s="217"/>
      <c r="BXQ21" s="217"/>
      <c r="BXR21" s="217"/>
      <c r="BXS21" s="217"/>
      <c r="BXT21" s="217"/>
      <c r="BXU21" s="217"/>
      <c r="BXV21" s="217"/>
      <c r="BXW21" s="217"/>
      <c r="BXX21" s="217"/>
      <c r="BXY21" s="217"/>
      <c r="BXZ21" s="217"/>
      <c r="BYA21" s="217"/>
      <c r="BYB21" s="217"/>
      <c r="BYC21" s="217"/>
      <c r="BYD21" s="217"/>
      <c r="BYE21" s="217"/>
      <c r="BYF21" s="217"/>
      <c r="BYG21" s="217"/>
      <c r="BYH21" s="217"/>
      <c r="BYI21" s="217"/>
      <c r="BYJ21" s="217"/>
      <c r="BYK21" s="217"/>
      <c r="BYL21" s="217"/>
      <c r="BYM21" s="217"/>
      <c r="BYN21" s="217"/>
      <c r="BYO21" s="217"/>
      <c r="BYP21" s="217"/>
      <c r="BYQ21" s="217"/>
      <c r="BYR21" s="217"/>
      <c r="BYS21" s="217"/>
      <c r="BYT21" s="217"/>
      <c r="BYU21" s="217"/>
      <c r="BYV21" s="217"/>
      <c r="BYW21" s="217"/>
      <c r="BYX21" s="217"/>
      <c r="BYY21" s="217"/>
      <c r="BYZ21" s="217"/>
      <c r="BZA21" s="217"/>
      <c r="BZB21" s="217"/>
      <c r="BZC21" s="217"/>
      <c r="BZD21" s="217"/>
      <c r="BZE21" s="217"/>
      <c r="BZF21" s="217"/>
      <c r="BZG21" s="217"/>
      <c r="BZH21" s="217"/>
      <c r="BZI21" s="217"/>
      <c r="BZJ21" s="217"/>
      <c r="BZK21" s="217"/>
      <c r="BZL21" s="217"/>
      <c r="BZM21" s="217"/>
      <c r="BZN21" s="217"/>
      <c r="BZO21" s="217"/>
      <c r="BZP21" s="217"/>
      <c r="BZQ21" s="217"/>
      <c r="BZR21" s="217"/>
      <c r="BZS21" s="217"/>
      <c r="BZT21" s="217"/>
      <c r="BZU21" s="217"/>
      <c r="BZV21" s="217"/>
      <c r="BZW21" s="217"/>
      <c r="BZX21" s="217"/>
      <c r="BZY21" s="217"/>
      <c r="BZZ21" s="217"/>
      <c r="CAA21" s="217"/>
      <c r="CAB21" s="217"/>
      <c r="CAC21" s="217"/>
      <c r="CAD21" s="217"/>
      <c r="CAE21" s="217"/>
      <c r="CAF21" s="217"/>
      <c r="CAG21" s="217"/>
      <c r="CAH21" s="217"/>
      <c r="CAI21" s="217"/>
      <c r="CAJ21" s="217"/>
      <c r="CAK21" s="217"/>
      <c r="CAL21" s="217"/>
      <c r="CAM21" s="217"/>
      <c r="CAN21" s="217"/>
      <c r="CAO21" s="217"/>
      <c r="CAP21" s="217"/>
      <c r="CAQ21" s="217"/>
      <c r="CAR21" s="217"/>
      <c r="CAS21" s="217"/>
      <c r="CAT21" s="217"/>
      <c r="CAU21" s="217"/>
      <c r="CAV21" s="217"/>
      <c r="CAW21" s="217"/>
      <c r="CAX21" s="217"/>
      <c r="CAY21" s="217"/>
      <c r="CAZ21" s="217"/>
      <c r="CBA21" s="217"/>
      <c r="CBD21" s="217"/>
      <c r="CBE21" s="217"/>
      <c r="CBF21" s="217"/>
      <c r="CBG21" s="217"/>
      <c r="CBH21" s="217"/>
      <c r="CBI21" s="217"/>
      <c r="CBJ21" s="217"/>
      <c r="CBK21" s="217"/>
      <c r="CBL21" s="217"/>
      <c r="CBM21" s="217"/>
      <c r="CBN21" s="217"/>
      <c r="CBO21" s="217"/>
      <c r="CBP21" s="217"/>
      <c r="CBQ21" s="217"/>
      <c r="CBR21" s="217"/>
      <c r="CBS21" s="217"/>
      <c r="CBT21" s="217"/>
      <c r="CBU21" s="217"/>
      <c r="CBV21" s="217"/>
      <c r="CBW21" s="217"/>
      <c r="CBX21" s="217"/>
      <c r="CBY21" s="217"/>
      <c r="CBZ21" s="217"/>
      <c r="CCA21" s="217"/>
      <c r="CCB21" s="217"/>
      <c r="CCC21" s="217"/>
      <c r="CCD21" s="217"/>
      <c r="CCE21" s="217"/>
      <c r="CCF21" s="217"/>
      <c r="CCG21" s="217"/>
      <c r="CCH21" s="217"/>
      <c r="CCI21" s="217"/>
      <c r="CCJ21" s="217"/>
      <c r="CCK21" s="217"/>
      <c r="CCL21" s="217"/>
      <c r="CCM21" s="217"/>
      <c r="CCN21" s="217"/>
      <c r="CCO21" s="217"/>
      <c r="CCP21" s="217"/>
      <c r="CCQ21" s="217"/>
      <c r="CCR21" s="217"/>
      <c r="CCS21" s="217"/>
      <c r="CCT21" s="217"/>
      <c r="CCU21" s="217"/>
      <c r="CCV21" s="217"/>
      <c r="CCW21" s="217"/>
      <c r="CCX21" s="217"/>
      <c r="CCY21" s="217"/>
      <c r="CCZ21" s="217"/>
      <c r="CDA21" s="217"/>
      <c r="CDB21" s="217"/>
      <c r="CDC21" s="217"/>
      <c r="CDD21" s="217"/>
      <c r="CDE21" s="217"/>
      <c r="CDF21" s="217"/>
      <c r="CDG21" s="217"/>
      <c r="CDH21" s="217"/>
      <c r="CDI21" s="217"/>
      <c r="CDJ21" s="217"/>
      <c r="CDK21" s="217"/>
      <c r="CDL21" s="217"/>
      <c r="CDM21" s="217"/>
      <c r="CDN21" s="217"/>
      <c r="CDO21" s="217"/>
      <c r="CDP21" s="217"/>
      <c r="CDQ21" s="217"/>
      <c r="CDR21" s="217"/>
      <c r="CDS21" s="217"/>
      <c r="CDT21" s="217"/>
      <c r="CDU21" s="217"/>
      <c r="CDV21" s="217"/>
      <c r="CDW21" s="217"/>
      <c r="CDX21" s="217"/>
      <c r="CDY21" s="217"/>
      <c r="CDZ21" s="217"/>
      <c r="CEA21" s="217"/>
      <c r="CEB21" s="217"/>
      <c r="CEC21" s="217"/>
      <c r="CED21" s="217"/>
      <c r="CEE21" s="217"/>
      <c r="CEF21" s="217"/>
      <c r="CEG21" s="217"/>
      <c r="CEH21" s="217"/>
      <c r="CEI21" s="217"/>
      <c r="CEJ21" s="217"/>
      <c r="CEK21" s="217"/>
      <c r="CEL21" s="217"/>
      <c r="CEM21" s="217"/>
      <c r="CEN21" s="217"/>
      <c r="CEO21" s="217"/>
      <c r="CEP21" s="217"/>
      <c r="CEQ21" s="217"/>
      <c r="CER21" s="217"/>
      <c r="CES21" s="217"/>
      <c r="CET21" s="217"/>
      <c r="CEU21" s="217"/>
      <c r="CEV21" s="217"/>
      <c r="CEW21" s="217"/>
      <c r="CEX21" s="217"/>
      <c r="CEY21" s="217"/>
      <c r="CEZ21" s="217"/>
      <c r="CFA21" s="217"/>
      <c r="CFB21" s="217"/>
      <c r="CFC21" s="217"/>
      <c r="CFD21" s="217"/>
      <c r="CFE21" s="217"/>
      <c r="CFF21" s="217"/>
      <c r="CFG21" s="217"/>
      <c r="CFH21" s="217"/>
      <c r="CFI21" s="217"/>
      <c r="CFJ21" s="217"/>
      <c r="CFK21" s="217"/>
      <c r="CFL21" s="217"/>
      <c r="CFM21" s="217"/>
      <c r="CFN21" s="217"/>
      <c r="CFO21" s="217"/>
      <c r="CFP21" s="217"/>
      <c r="CFQ21" s="217"/>
      <c r="CFR21" s="217"/>
      <c r="CFS21" s="217"/>
      <c r="CFT21" s="217"/>
      <c r="CFU21" s="217"/>
      <c r="CFV21" s="217"/>
      <c r="CFW21" s="217"/>
      <c r="CFX21" s="217"/>
      <c r="CFY21" s="217"/>
      <c r="CFZ21" s="217"/>
      <c r="CGA21" s="217"/>
      <c r="CGB21" s="217"/>
      <c r="CGC21" s="217"/>
      <c r="CGD21" s="217"/>
      <c r="CGE21" s="217"/>
      <c r="CGF21" s="217"/>
      <c r="CGG21" s="217"/>
      <c r="CGH21" s="217"/>
      <c r="CGI21" s="217"/>
      <c r="CGJ21" s="217"/>
      <c r="CGK21" s="217"/>
      <c r="CGL21" s="217"/>
      <c r="CGM21" s="217"/>
      <c r="CGN21" s="217"/>
      <c r="CGO21" s="217"/>
      <c r="CGP21" s="217"/>
      <c r="CGQ21" s="217"/>
      <c r="CGR21" s="217"/>
      <c r="CGS21" s="217"/>
      <c r="CGT21" s="217"/>
      <c r="CGU21" s="217"/>
      <c r="CGV21" s="217"/>
      <c r="CGW21" s="217"/>
      <c r="CGX21" s="217"/>
      <c r="CGY21" s="217"/>
      <c r="CGZ21" s="217"/>
      <c r="CHA21" s="217"/>
      <c r="CHB21" s="217"/>
      <c r="CHC21" s="217"/>
      <c r="CHD21" s="217"/>
      <c r="CHE21" s="217"/>
      <c r="CHF21" s="217"/>
      <c r="CHG21" s="217"/>
      <c r="CHH21" s="217"/>
      <c r="CHI21" s="217"/>
      <c r="CHJ21" s="217"/>
      <c r="CHK21" s="217"/>
      <c r="CHL21" s="217"/>
      <c r="CHM21" s="217"/>
      <c r="CHN21" s="217"/>
      <c r="CHO21" s="217"/>
      <c r="CHP21" s="217"/>
      <c r="CHQ21" s="217"/>
      <c r="CHR21" s="217"/>
      <c r="CHS21" s="217"/>
      <c r="CHT21" s="217"/>
      <c r="CHU21" s="217"/>
      <c r="CHV21" s="217"/>
      <c r="CHW21" s="217"/>
      <c r="CHX21" s="217"/>
      <c r="CHY21" s="217"/>
      <c r="CHZ21" s="217"/>
      <c r="CIA21" s="217"/>
      <c r="CIB21" s="217"/>
      <c r="CIC21" s="217"/>
      <c r="CID21" s="217"/>
      <c r="CIE21" s="217"/>
      <c r="CIF21" s="217"/>
      <c r="CIG21" s="217"/>
      <c r="CIH21" s="217"/>
      <c r="CII21" s="217"/>
      <c r="CIJ21" s="217"/>
      <c r="CIK21" s="217"/>
      <c r="CIL21" s="217"/>
      <c r="CIM21" s="217"/>
      <c r="CIN21" s="217"/>
      <c r="CIO21" s="217"/>
      <c r="CIP21" s="217"/>
      <c r="CIQ21" s="217"/>
      <c r="CIR21" s="217"/>
      <c r="CIS21" s="217"/>
      <c r="CIT21" s="217"/>
      <c r="CIU21" s="217"/>
      <c r="CIV21" s="217"/>
      <c r="CIW21" s="217"/>
      <c r="CIX21" s="217"/>
      <c r="CIY21" s="217"/>
      <c r="CIZ21" s="217"/>
      <c r="CJA21" s="217"/>
      <c r="CJB21" s="217"/>
      <c r="CJC21" s="217"/>
      <c r="CJD21" s="217"/>
      <c r="CJE21" s="217"/>
      <c r="CJF21" s="217"/>
      <c r="CJG21" s="217"/>
      <c r="CJH21" s="217"/>
      <c r="CJI21" s="217"/>
      <c r="CJJ21" s="217"/>
      <c r="CJK21" s="217"/>
      <c r="CJL21" s="217"/>
      <c r="CJM21" s="217"/>
      <c r="CJN21" s="217"/>
      <c r="CJO21" s="217"/>
      <c r="CJP21" s="217"/>
      <c r="CJQ21" s="217"/>
      <c r="CJR21" s="217"/>
      <c r="CJS21" s="217"/>
      <c r="CJT21" s="217"/>
      <c r="CJU21" s="217"/>
      <c r="CJV21" s="217"/>
      <c r="CJW21" s="217"/>
      <c r="CJX21" s="217"/>
      <c r="CJY21" s="217"/>
      <c r="CJZ21" s="217"/>
      <c r="CKA21" s="217"/>
      <c r="CKB21" s="217"/>
      <c r="CKC21" s="217"/>
      <c r="CKD21" s="217"/>
      <c r="CKE21" s="217"/>
      <c r="CKF21" s="217"/>
      <c r="CKG21" s="217"/>
      <c r="CKH21" s="217"/>
      <c r="CKI21" s="217"/>
      <c r="CKJ21" s="217"/>
      <c r="CKK21" s="217"/>
      <c r="CKL21" s="217"/>
      <c r="CKM21" s="217"/>
      <c r="CKN21" s="217"/>
      <c r="CKO21" s="217"/>
      <c r="CKP21" s="217"/>
      <c r="CKQ21" s="217"/>
      <c r="CKR21" s="217"/>
      <c r="CKS21" s="217"/>
      <c r="CKT21" s="217"/>
      <c r="CKU21" s="217"/>
      <c r="CKV21" s="217"/>
      <c r="CKW21" s="217"/>
      <c r="CKZ21" s="217"/>
      <c r="CLA21" s="217"/>
      <c r="CLB21" s="217"/>
      <c r="CLC21" s="217"/>
      <c r="CLD21" s="217"/>
      <c r="CLE21" s="217"/>
      <c r="CLF21" s="217"/>
      <c r="CLG21" s="217"/>
      <c r="CLH21" s="217"/>
      <c r="CLI21" s="217"/>
      <c r="CLJ21" s="217"/>
      <c r="CLK21" s="217"/>
      <c r="CLL21" s="217"/>
      <c r="CLM21" s="217"/>
      <c r="CLN21" s="217"/>
      <c r="CLO21" s="217"/>
      <c r="CLP21" s="217"/>
      <c r="CLQ21" s="217"/>
      <c r="CLR21" s="217"/>
      <c r="CLS21" s="217"/>
      <c r="CLT21" s="217"/>
      <c r="CLU21" s="217"/>
      <c r="CLV21" s="217"/>
      <c r="CLW21" s="217"/>
      <c r="CLX21" s="217"/>
      <c r="CLY21" s="217"/>
      <c r="CLZ21" s="217"/>
      <c r="CMA21" s="217"/>
      <c r="CMB21" s="217"/>
      <c r="CMC21" s="217"/>
      <c r="CMD21" s="217"/>
      <c r="CME21" s="217"/>
      <c r="CMF21" s="217"/>
      <c r="CMG21" s="217"/>
      <c r="CMH21" s="217"/>
      <c r="CMI21" s="217"/>
      <c r="CMJ21" s="217"/>
      <c r="CMK21" s="217"/>
      <c r="CML21" s="217"/>
      <c r="CMM21" s="217"/>
      <c r="CMN21" s="217"/>
      <c r="CMO21" s="217"/>
      <c r="CMP21" s="217"/>
      <c r="CMQ21" s="217"/>
      <c r="CMR21" s="217"/>
      <c r="CMS21" s="217"/>
      <c r="CMT21" s="217"/>
      <c r="CMU21" s="217"/>
      <c r="CMV21" s="217"/>
      <c r="CMW21" s="217"/>
      <c r="CMX21" s="217"/>
      <c r="CMY21" s="217"/>
      <c r="CMZ21" s="217"/>
      <c r="CNA21" s="217"/>
      <c r="CNB21" s="217"/>
      <c r="CNC21" s="217"/>
      <c r="CND21" s="217"/>
      <c r="CNE21" s="217"/>
      <c r="CNF21" s="217"/>
      <c r="CNG21" s="217"/>
      <c r="CNH21" s="217"/>
      <c r="CNI21" s="217"/>
      <c r="CNJ21" s="217"/>
      <c r="CNK21" s="217"/>
      <c r="CNL21" s="217"/>
      <c r="CNM21" s="217"/>
      <c r="CNN21" s="217"/>
      <c r="CNO21" s="217"/>
      <c r="CNP21" s="217"/>
      <c r="CNQ21" s="217"/>
      <c r="CNR21" s="217"/>
      <c r="CNS21" s="217"/>
      <c r="CNT21" s="217"/>
      <c r="CNU21" s="217"/>
      <c r="CNV21" s="217"/>
      <c r="CNW21" s="217"/>
      <c r="CNX21" s="217"/>
      <c r="CNY21" s="217"/>
      <c r="CNZ21" s="217"/>
      <c r="COA21" s="217"/>
      <c r="COB21" s="217"/>
      <c r="COC21" s="217"/>
      <c r="COD21" s="217"/>
      <c r="COE21" s="217"/>
      <c r="COF21" s="217"/>
      <c r="COG21" s="217"/>
      <c r="COH21" s="217"/>
      <c r="COI21" s="217"/>
      <c r="COJ21" s="217"/>
      <c r="COK21" s="217"/>
      <c r="COL21" s="217"/>
      <c r="COM21" s="217"/>
      <c r="CON21" s="217"/>
      <c r="COO21" s="217"/>
      <c r="COP21" s="217"/>
      <c r="COQ21" s="217"/>
      <c r="COR21" s="217"/>
      <c r="COS21" s="217"/>
      <c r="COT21" s="217"/>
      <c r="COU21" s="217"/>
      <c r="COV21" s="217"/>
      <c r="COW21" s="217"/>
      <c r="COX21" s="217"/>
      <c r="COY21" s="217"/>
      <c r="COZ21" s="217"/>
      <c r="CPA21" s="217"/>
      <c r="CPB21" s="217"/>
      <c r="CPC21" s="217"/>
      <c r="CPD21" s="217"/>
      <c r="CPE21" s="217"/>
      <c r="CPF21" s="217"/>
      <c r="CPG21" s="217"/>
      <c r="CPH21" s="217"/>
      <c r="CPI21" s="217"/>
      <c r="CPJ21" s="217"/>
      <c r="CPK21" s="217"/>
      <c r="CPL21" s="217"/>
      <c r="CPM21" s="217"/>
      <c r="CPN21" s="217"/>
      <c r="CPO21" s="217"/>
      <c r="CPP21" s="217"/>
      <c r="CPQ21" s="217"/>
      <c r="CPR21" s="217"/>
      <c r="CPS21" s="217"/>
      <c r="CPT21" s="217"/>
      <c r="CPU21" s="217"/>
      <c r="CPV21" s="217"/>
      <c r="CPW21" s="217"/>
      <c r="CPX21" s="217"/>
      <c r="CPY21" s="217"/>
      <c r="CPZ21" s="217"/>
      <c r="CQA21" s="217"/>
      <c r="CQB21" s="217"/>
      <c r="CQC21" s="217"/>
      <c r="CQD21" s="217"/>
      <c r="CQE21" s="217"/>
      <c r="CQF21" s="217"/>
      <c r="CQG21" s="217"/>
      <c r="CQH21" s="217"/>
      <c r="CQI21" s="217"/>
      <c r="CQJ21" s="217"/>
      <c r="CQK21" s="217"/>
      <c r="CQL21" s="217"/>
      <c r="CQM21" s="217"/>
      <c r="CQN21" s="217"/>
      <c r="CQO21" s="217"/>
      <c r="CQP21" s="217"/>
      <c r="CQQ21" s="217"/>
      <c r="CQR21" s="217"/>
      <c r="CQS21" s="217"/>
      <c r="CQT21" s="217"/>
      <c r="CQU21" s="217"/>
      <c r="CQV21" s="217"/>
      <c r="CQW21" s="217"/>
      <c r="CQX21" s="217"/>
      <c r="CQY21" s="217"/>
      <c r="CQZ21" s="217"/>
      <c r="CRA21" s="217"/>
      <c r="CRB21" s="217"/>
      <c r="CRC21" s="217"/>
      <c r="CRD21" s="217"/>
      <c r="CRE21" s="217"/>
      <c r="CRF21" s="217"/>
      <c r="CRG21" s="217"/>
      <c r="CRH21" s="217"/>
      <c r="CRI21" s="217"/>
      <c r="CRJ21" s="217"/>
      <c r="CRK21" s="217"/>
      <c r="CRL21" s="217"/>
      <c r="CRM21" s="217"/>
      <c r="CRN21" s="217"/>
      <c r="CRO21" s="217"/>
      <c r="CRP21" s="217"/>
      <c r="CRQ21" s="217"/>
      <c r="CRR21" s="217"/>
      <c r="CRS21" s="217"/>
      <c r="CRT21" s="217"/>
      <c r="CRU21" s="217"/>
      <c r="CRV21" s="217"/>
      <c r="CRW21" s="217"/>
      <c r="CRX21" s="217"/>
      <c r="CRY21" s="217"/>
      <c r="CRZ21" s="217"/>
      <c r="CSA21" s="217"/>
      <c r="CSB21" s="217"/>
      <c r="CSC21" s="217"/>
      <c r="CSD21" s="217"/>
      <c r="CSE21" s="217"/>
      <c r="CSF21" s="217"/>
      <c r="CSG21" s="217"/>
      <c r="CSH21" s="217"/>
      <c r="CSI21" s="217"/>
      <c r="CSJ21" s="217"/>
      <c r="CSK21" s="217"/>
      <c r="CSL21" s="217"/>
      <c r="CSM21" s="217"/>
      <c r="CSN21" s="217"/>
      <c r="CSO21" s="217"/>
      <c r="CSP21" s="217"/>
      <c r="CSQ21" s="217"/>
      <c r="CSR21" s="217"/>
      <c r="CSS21" s="217"/>
      <c r="CST21" s="217"/>
      <c r="CSU21" s="217"/>
      <c r="CSV21" s="217"/>
      <c r="CSW21" s="217"/>
      <c r="CSX21" s="217"/>
      <c r="CSY21" s="217"/>
      <c r="CSZ21" s="217"/>
      <c r="CTA21" s="217"/>
      <c r="CTB21" s="217"/>
      <c r="CTC21" s="217"/>
      <c r="CTD21" s="217"/>
      <c r="CTE21" s="217"/>
      <c r="CTF21" s="217"/>
      <c r="CTG21" s="217"/>
      <c r="CTH21" s="217"/>
      <c r="CTI21" s="217"/>
      <c r="CTJ21" s="217"/>
      <c r="CTK21" s="217"/>
      <c r="CTL21" s="217"/>
      <c r="CTM21" s="217"/>
      <c r="CTN21" s="217"/>
      <c r="CTO21" s="217"/>
      <c r="CTP21" s="217"/>
      <c r="CTQ21" s="217"/>
      <c r="CTR21" s="217"/>
      <c r="CTS21" s="217"/>
      <c r="CTT21" s="217"/>
      <c r="CTU21" s="217"/>
      <c r="CTV21" s="217"/>
      <c r="CTW21" s="217"/>
      <c r="CTX21" s="217"/>
      <c r="CTY21" s="217"/>
      <c r="CTZ21" s="217"/>
      <c r="CUA21" s="217"/>
      <c r="CUB21" s="217"/>
      <c r="CUC21" s="217"/>
      <c r="CUD21" s="217"/>
      <c r="CUE21" s="217"/>
      <c r="CUF21" s="217"/>
      <c r="CUG21" s="217"/>
      <c r="CUH21" s="217"/>
      <c r="CUI21" s="217"/>
      <c r="CUJ21" s="217"/>
      <c r="CUK21" s="217"/>
      <c r="CUL21" s="217"/>
      <c r="CUM21" s="217"/>
      <c r="CUN21" s="217"/>
      <c r="CUO21" s="217"/>
      <c r="CUP21" s="217"/>
      <c r="CUQ21" s="217"/>
      <c r="CUR21" s="217"/>
      <c r="CUS21" s="217"/>
      <c r="CUV21" s="217"/>
      <c r="CUW21" s="217"/>
      <c r="CUX21" s="217"/>
      <c r="CUY21" s="217"/>
      <c r="CUZ21" s="217"/>
      <c r="CVA21" s="217"/>
      <c r="CVB21" s="217"/>
      <c r="CVC21" s="217"/>
      <c r="CVD21" s="217"/>
      <c r="CVE21" s="217"/>
      <c r="CVF21" s="217"/>
      <c r="CVG21" s="217"/>
      <c r="CVH21" s="217"/>
      <c r="CVI21" s="217"/>
      <c r="CVJ21" s="217"/>
      <c r="CVK21" s="217"/>
      <c r="CVL21" s="217"/>
      <c r="CVM21" s="217"/>
      <c r="CVN21" s="217"/>
      <c r="CVO21" s="217"/>
      <c r="CVP21" s="217"/>
      <c r="CVQ21" s="217"/>
      <c r="CVR21" s="217"/>
      <c r="CVS21" s="217"/>
      <c r="CVT21" s="217"/>
      <c r="CVU21" s="217"/>
      <c r="CVV21" s="217"/>
      <c r="CVW21" s="217"/>
      <c r="CVX21" s="217"/>
      <c r="CVY21" s="217"/>
      <c r="CVZ21" s="217"/>
      <c r="CWA21" s="217"/>
      <c r="CWB21" s="217"/>
      <c r="CWC21" s="217"/>
      <c r="CWD21" s="217"/>
      <c r="CWE21" s="217"/>
      <c r="CWF21" s="217"/>
      <c r="CWG21" s="217"/>
      <c r="CWH21" s="217"/>
      <c r="CWI21" s="217"/>
      <c r="CWJ21" s="217"/>
      <c r="CWK21" s="217"/>
      <c r="CWL21" s="217"/>
      <c r="CWM21" s="217"/>
      <c r="CWN21" s="217"/>
      <c r="CWO21" s="217"/>
      <c r="CWP21" s="217"/>
      <c r="CWQ21" s="217"/>
      <c r="CWR21" s="217"/>
      <c r="CWS21" s="217"/>
      <c r="CWT21" s="217"/>
      <c r="CWU21" s="217"/>
      <c r="CWV21" s="217"/>
      <c r="CWW21" s="217"/>
      <c r="CWX21" s="217"/>
      <c r="CWY21" s="217"/>
      <c r="CWZ21" s="217"/>
      <c r="CXA21" s="217"/>
      <c r="CXB21" s="217"/>
      <c r="CXC21" s="217"/>
      <c r="CXD21" s="217"/>
      <c r="CXE21" s="217"/>
      <c r="CXF21" s="217"/>
      <c r="CXG21" s="217"/>
      <c r="CXH21" s="217"/>
      <c r="CXI21" s="217"/>
      <c r="CXJ21" s="217"/>
      <c r="CXK21" s="217"/>
      <c r="CXL21" s="217"/>
      <c r="CXM21" s="217"/>
      <c r="CXN21" s="217"/>
      <c r="CXO21" s="217"/>
      <c r="CXP21" s="217"/>
      <c r="CXQ21" s="217"/>
      <c r="CXR21" s="217"/>
      <c r="CXS21" s="217"/>
      <c r="CXT21" s="217"/>
      <c r="CXU21" s="217"/>
      <c r="CXV21" s="217"/>
      <c r="CXW21" s="217"/>
      <c r="CXX21" s="217"/>
      <c r="CXY21" s="217"/>
      <c r="CXZ21" s="217"/>
      <c r="CYA21" s="217"/>
      <c r="CYB21" s="217"/>
      <c r="CYC21" s="217"/>
      <c r="CYD21" s="217"/>
      <c r="CYE21" s="217"/>
      <c r="CYF21" s="217"/>
      <c r="CYG21" s="217"/>
      <c r="CYH21" s="217"/>
      <c r="CYI21" s="217"/>
      <c r="CYJ21" s="217"/>
      <c r="CYK21" s="217"/>
      <c r="CYL21" s="217"/>
      <c r="CYM21" s="217"/>
      <c r="CYN21" s="217"/>
      <c r="CYO21" s="217"/>
      <c r="CYP21" s="217"/>
      <c r="CYQ21" s="217"/>
      <c r="CYR21" s="217"/>
      <c r="CYS21" s="217"/>
      <c r="CYT21" s="217"/>
      <c r="CYU21" s="217"/>
      <c r="CYV21" s="217"/>
      <c r="CYW21" s="217"/>
      <c r="CYX21" s="217"/>
      <c r="CYY21" s="217"/>
      <c r="CYZ21" s="217"/>
      <c r="CZA21" s="217"/>
      <c r="CZB21" s="217"/>
      <c r="CZC21" s="217"/>
      <c r="CZD21" s="217"/>
      <c r="CZE21" s="217"/>
      <c r="CZF21" s="217"/>
      <c r="CZG21" s="217"/>
      <c r="CZH21" s="217"/>
      <c r="CZI21" s="217"/>
      <c r="CZJ21" s="217"/>
      <c r="CZK21" s="217"/>
      <c r="CZL21" s="217"/>
      <c r="CZM21" s="217"/>
      <c r="CZN21" s="217"/>
      <c r="CZO21" s="217"/>
      <c r="CZP21" s="217"/>
      <c r="CZQ21" s="217"/>
      <c r="CZR21" s="217"/>
      <c r="CZS21" s="217"/>
      <c r="CZT21" s="217"/>
      <c r="CZU21" s="217"/>
      <c r="CZV21" s="217"/>
      <c r="CZW21" s="217"/>
      <c r="CZX21" s="217"/>
      <c r="CZY21" s="217"/>
      <c r="CZZ21" s="217"/>
      <c r="DAA21" s="217"/>
      <c r="DAB21" s="217"/>
      <c r="DAC21" s="217"/>
      <c r="DAD21" s="217"/>
      <c r="DAE21" s="217"/>
      <c r="DAF21" s="217"/>
      <c r="DAG21" s="217"/>
      <c r="DAH21" s="217"/>
      <c r="DAI21" s="217"/>
      <c r="DAJ21" s="217"/>
      <c r="DAK21" s="217"/>
      <c r="DAL21" s="217"/>
      <c r="DAM21" s="217"/>
      <c r="DAN21" s="217"/>
      <c r="DAO21" s="217"/>
      <c r="DAP21" s="217"/>
      <c r="DAQ21" s="217"/>
      <c r="DAR21" s="217"/>
      <c r="DAS21" s="217"/>
      <c r="DAT21" s="217"/>
      <c r="DAU21" s="217"/>
      <c r="DAV21" s="217"/>
      <c r="DAW21" s="217"/>
      <c r="DAX21" s="217"/>
      <c r="DAY21" s="217"/>
      <c r="DAZ21" s="217"/>
      <c r="DBA21" s="217"/>
      <c r="DBB21" s="217"/>
      <c r="DBC21" s="217"/>
      <c r="DBD21" s="217"/>
      <c r="DBE21" s="217"/>
      <c r="DBF21" s="217"/>
      <c r="DBG21" s="217"/>
      <c r="DBH21" s="217"/>
      <c r="DBI21" s="217"/>
      <c r="DBJ21" s="217"/>
      <c r="DBK21" s="217"/>
      <c r="DBL21" s="217"/>
      <c r="DBM21" s="217"/>
      <c r="DBN21" s="217"/>
      <c r="DBO21" s="217"/>
      <c r="DBP21" s="217"/>
      <c r="DBQ21" s="217"/>
      <c r="DBR21" s="217"/>
      <c r="DBS21" s="217"/>
      <c r="DBT21" s="217"/>
      <c r="DBU21" s="217"/>
      <c r="DBV21" s="217"/>
      <c r="DBW21" s="217"/>
      <c r="DBX21" s="217"/>
      <c r="DBY21" s="217"/>
      <c r="DBZ21" s="217"/>
      <c r="DCA21" s="217"/>
      <c r="DCB21" s="217"/>
      <c r="DCC21" s="217"/>
      <c r="DCD21" s="217"/>
      <c r="DCE21" s="217"/>
      <c r="DCF21" s="217"/>
      <c r="DCG21" s="217"/>
      <c r="DCH21" s="217"/>
      <c r="DCI21" s="217"/>
      <c r="DCJ21" s="217"/>
      <c r="DCK21" s="217"/>
      <c r="DCL21" s="217"/>
      <c r="DCM21" s="217"/>
      <c r="DCN21" s="217"/>
      <c r="DCO21" s="217"/>
      <c r="DCP21" s="217"/>
      <c r="DCQ21" s="217"/>
      <c r="DCR21" s="217"/>
      <c r="DCS21" s="217"/>
      <c r="DCT21" s="217"/>
      <c r="DCU21" s="217"/>
      <c r="DCV21" s="217"/>
      <c r="DCW21" s="217"/>
      <c r="DCX21" s="217"/>
      <c r="DCY21" s="217"/>
      <c r="DCZ21" s="217"/>
      <c r="DDA21" s="217"/>
      <c r="DDB21" s="217"/>
      <c r="DDC21" s="217"/>
      <c r="DDD21" s="217"/>
      <c r="DDE21" s="217"/>
      <c r="DDF21" s="217"/>
      <c r="DDG21" s="217"/>
      <c r="DDH21" s="217"/>
      <c r="DDI21" s="217"/>
      <c r="DDJ21" s="217"/>
      <c r="DDK21" s="217"/>
      <c r="DDL21" s="217"/>
      <c r="DDM21" s="217"/>
      <c r="DDN21" s="217"/>
      <c r="DDO21" s="217"/>
      <c r="DDP21" s="217"/>
      <c r="DDQ21" s="217"/>
      <c r="DDR21" s="217"/>
      <c r="DDS21" s="217"/>
      <c r="DDT21" s="217"/>
      <c r="DDU21" s="217"/>
      <c r="DDV21" s="217"/>
      <c r="DDW21" s="217"/>
      <c r="DDX21" s="217"/>
      <c r="DDY21" s="217"/>
      <c r="DDZ21" s="217"/>
      <c r="DEA21" s="217"/>
      <c r="DEB21" s="217"/>
      <c r="DEC21" s="217"/>
      <c r="DED21" s="217"/>
      <c r="DEE21" s="217"/>
      <c r="DEF21" s="217"/>
      <c r="DEG21" s="217"/>
      <c r="DEH21" s="217"/>
      <c r="DEI21" s="217"/>
      <c r="DEJ21" s="217"/>
      <c r="DEK21" s="217"/>
      <c r="DEL21" s="217"/>
      <c r="DEM21" s="217"/>
      <c r="DEN21" s="217"/>
      <c r="DEO21" s="217"/>
      <c r="DER21" s="217"/>
      <c r="DES21" s="217"/>
      <c r="DET21" s="217"/>
      <c r="DEU21" s="217"/>
      <c r="DEV21" s="217"/>
      <c r="DEW21" s="217"/>
      <c r="DEX21" s="217"/>
      <c r="DEY21" s="217"/>
      <c r="DEZ21" s="217"/>
      <c r="DFA21" s="217"/>
      <c r="DFB21" s="217"/>
      <c r="DFC21" s="217"/>
      <c r="DFD21" s="217"/>
      <c r="DFE21" s="217"/>
      <c r="DFF21" s="217"/>
      <c r="DFG21" s="217"/>
      <c r="DFH21" s="217"/>
      <c r="DFI21" s="217"/>
      <c r="DFJ21" s="217"/>
      <c r="DFK21" s="217"/>
      <c r="DFL21" s="217"/>
      <c r="DFM21" s="217"/>
      <c r="DFN21" s="217"/>
      <c r="DFO21" s="217"/>
      <c r="DFP21" s="217"/>
      <c r="DFQ21" s="217"/>
      <c r="DFR21" s="217"/>
      <c r="DFS21" s="217"/>
      <c r="DFT21" s="217"/>
      <c r="DFU21" s="217"/>
      <c r="DFV21" s="217"/>
      <c r="DFW21" s="217"/>
      <c r="DFX21" s="217"/>
      <c r="DFY21" s="217"/>
      <c r="DFZ21" s="217"/>
      <c r="DGA21" s="217"/>
      <c r="DGB21" s="217"/>
      <c r="DGC21" s="217"/>
      <c r="DGD21" s="217"/>
      <c r="DGE21" s="217"/>
      <c r="DGF21" s="217"/>
      <c r="DGG21" s="217"/>
      <c r="DGH21" s="217"/>
      <c r="DGI21" s="217"/>
      <c r="DGJ21" s="217"/>
      <c r="DGK21" s="217"/>
      <c r="DGL21" s="217"/>
      <c r="DGM21" s="217"/>
      <c r="DGN21" s="217"/>
      <c r="DGO21" s="217"/>
      <c r="DGP21" s="217"/>
      <c r="DGQ21" s="217"/>
      <c r="DGR21" s="217"/>
      <c r="DGS21" s="217"/>
      <c r="DGT21" s="217"/>
      <c r="DGU21" s="217"/>
      <c r="DGV21" s="217"/>
      <c r="DGW21" s="217"/>
      <c r="DGX21" s="217"/>
      <c r="DGY21" s="217"/>
      <c r="DGZ21" s="217"/>
      <c r="DHA21" s="217"/>
      <c r="DHB21" s="217"/>
      <c r="DHC21" s="217"/>
      <c r="DHD21" s="217"/>
      <c r="DHE21" s="217"/>
      <c r="DHF21" s="217"/>
      <c r="DHG21" s="217"/>
      <c r="DHH21" s="217"/>
      <c r="DHI21" s="217"/>
      <c r="DHJ21" s="217"/>
      <c r="DHK21" s="217"/>
      <c r="DHL21" s="217"/>
      <c r="DHM21" s="217"/>
      <c r="DHN21" s="217"/>
      <c r="DHO21" s="217"/>
      <c r="DHP21" s="217"/>
      <c r="DHQ21" s="217"/>
      <c r="DHR21" s="217"/>
      <c r="DHS21" s="217"/>
      <c r="DHT21" s="217"/>
      <c r="DHU21" s="217"/>
      <c r="DHV21" s="217"/>
      <c r="DHW21" s="217"/>
      <c r="DHX21" s="217"/>
      <c r="DHY21" s="217"/>
      <c r="DHZ21" s="217"/>
      <c r="DIA21" s="217"/>
      <c r="DIB21" s="217"/>
      <c r="DIC21" s="217"/>
      <c r="DID21" s="217"/>
      <c r="DIE21" s="217"/>
      <c r="DIF21" s="217"/>
      <c r="DIG21" s="217"/>
      <c r="DIH21" s="217"/>
      <c r="DII21" s="217"/>
      <c r="DIJ21" s="217"/>
      <c r="DIK21" s="217"/>
      <c r="DIL21" s="217"/>
      <c r="DIM21" s="217"/>
      <c r="DIN21" s="217"/>
      <c r="DIO21" s="217"/>
      <c r="DIP21" s="217"/>
      <c r="DIQ21" s="217"/>
      <c r="DIR21" s="217"/>
      <c r="DIS21" s="217"/>
      <c r="DIT21" s="217"/>
      <c r="DIU21" s="217"/>
      <c r="DIV21" s="217"/>
      <c r="DIW21" s="217"/>
      <c r="DIX21" s="217"/>
      <c r="DIY21" s="217"/>
      <c r="DIZ21" s="217"/>
      <c r="DJA21" s="217"/>
      <c r="DJB21" s="217"/>
      <c r="DJC21" s="217"/>
      <c r="DJD21" s="217"/>
      <c r="DJE21" s="217"/>
      <c r="DJF21" s="217"/>
      <c r="DJG21" s="217"/>
      <c r="DJH21" s="217"/>
      <c r="DJI21" s="217"/>
      <c r="DJJ21" s="217"/>
      <c r="DJK21" s="217"/>
      <c r="DJL21" s="217"/>
      <c r="DJM21" s="217"/>
      <c r="DJN21" s="217"/>
      <c r="DJO21" s="217"/>
      <c r="DJP21" s="217"/>
      <c r="DJQ21" s="217"/>
      <c r="DJR21" s="217"/>
      <c r="DJS21" s="217"/>
      <c r="DJT21" s="217"/>
      <c r="DJU21" s="217"/>
      <c r="DJV21" s="217"/>
      <c r="DJW21" s="217"/>
      <c r="DJX21" s="217"/>
      <c r="DJY21" s="217"/>
      <c r="DJZ21" s="217"/>
      <c r="DKA21" s="217"/>
      <c r="DKB21" s="217"/>
      <c r="DKC21" s="217"/>
      <c r="DKD21" s="217"/>
      <c r="DKE21" s="217"/>
      <c r="DKF21" s="217"/>
      <c r="DKG21" s="217"/>
      <c r="DKH21" s="217"/>
      <c r="DKI21" s="217"/>
      <c r="DKJ21" s="217"/>
      <c r="DKK21" s="217"/>
      <c r="DKL21" s="217"/>
      <c r="DKM21" s="217"/>
      <c r="DKN21" s="217"/>
      <c r="DKO21" s="217"/>
      <c r="DKP21" s="217"/>
      <c r="DKQ21" s="217"/>
      <c r="DKR21" s="217"/>
      <c r="DKS21" s="217"/>
      <c r="DKT21" s="217"/>
      <c r="DKU21" s="217"/>
      <c r="DKV21" s="217"/>
      <c r="DKW21" s="217"/>
      <c r="DKX21" s="217"/>
      <c r="DKY21" s="217"/>
      <c r="DKZ21" s="217"/>
      <c r="DLA21" s="217"/>
      <c r="DLB21" s="217"/>
      <c r="DLC21" s="217"/>
      <c r="DLD21" s="217"/>
      <c r="DLE21" s="217"/>
      <c r="DLF21" s="217"/>
      <c r="DLG21" s="217"/>
      <c r="DLH21" s="217"/>
      <c r="DLI21" s="217"/>
      <c r="DLJ21" s="217"/>
      <c r="DLK21" s="217"/>
      <c r="DLL21" s="217"/>
      <c r="DLM21" s="217"/>
      <c r="DLN21" s="217"/>
      <c r="DLO21" s="217"/>
      <c r="DLP21" s="217"/>
      <c r="DLQ21" s="217"/>
      <c r="DLR21" s="217"/>
      <c r="DLS21" s="217"/>
      <c r="DLT21" s="217"/>
      <c r="DLU21" s="217"/>
      <c r="DLV21" s="217"/>
      <c r="DLW21" s="217"/>
      <c r="DLX21" s="217"/>
      <c r="DLY21" s="217"/>
      <c r="DLZ21" s="217"/>
      <c r="DMA21" s="217"/>
      <c r="DMB21" s="217"/>
      <c r="DMC21" s="217"/>
      <c r="DMD21" s="217"/>
      <c r="DME21" s="217"/>
      <c r="DMF21" s="217"/>
      <c r="DMG21" s="217"/>
      <c r="DMH21" s="217"/>
      <c r="DMI21" s="217"/>
      <c r="DMJ21" s="217"/>
      <c r="DMK21" s="217"/>
      <c r="DML21" s="217"/>
      <c r="DMM21" s="217"/>
      <c r="DMN21" s="217"/>
      <c r="DMO21" s="217"/>
      <c r="DMP21" s="217"/>
      <c r="DMQ21" s="217"/>
      <c r="DMR21" s="217"/>
      <c r="DMS21" s="217"/>
      <c r="DMT21" s="217"/>
      <c r="DMU21" s="217"/>
      <c r="DMV21" s="217"/>
      <c r="DMW21" s="217"/>
      <c r="DMX21" s="217"/>
      <c r="DMY21" s="217"/>
      <c r="DMZ21" s="217"/>
      <c r="DNA21" s="217"/>
      <c r="DNB21" s="217"/>
      <c r="DNC21" s="217"/>
      <c r="DND21" s="217"/>
      <c r="DNE21" s="217"/>
      <c r="DNF21" s="217"/>
      <c r="DNG21" s="217"/>
      <c r="DNH21" s="217"/>
      <c r="DNI21" s="217"/>
      <c r="DNJ21" s="217"/>
      <c r="DNK21" s="217"/>
      <c r="DNL21" s="217"/>
      <c r="DNM21" s="217"/>
      <c r="DNN21" s="217"/>
      <c r="DNO21" s="217"/>
      <c r="DNP21" s="217"/>
      <c r="DNQ21" s="217"/>
      <c r="DNR21" s="217"/>
      <c r="DNS21" s="217"/>
      <c r="DNT21" s="217"/>
      <c r="DNU21" s="217"/>
      <c r="DNV21" s="217"/>
      <c r="DNW21" s="217"/>
      <c r="DNX21" s="217"/>
      <c r="DNY21" s="217"/>
      <c r="DNZ21" s="217"/>
      <c r="DOA21" s="217"/>
      <c r="DOB21" s="217"/>
      <c r="DOC21" s="217"/>
      <c r="DOD21" s="217"/>
      <c r="DOE21" s="217"/>
      <c r="DOF21" s="217"/>
      <c r="DOG21" s="217"/>
      <c r="DOH21" s="217"/>
      <c r="DOI21" s="217"/>
      <c r="DOJ21" s="217"/>
      <c r="DOK21" s="217"/>
      <c r="DON21" s="217"/>
      <c r="DOO21" s="217"/>
      <c r="DOP21" s="217"/>
      <c r="DOQ21" s="217"/>
      <c r="DOR21" s="217"/>
      <c r="DOS21" s="217"/>
      <c r="DOT21" s="217"/>
      <c r="DOU21" s="217"/>
      <c r="DOV21" s="217"/>
      <c r="DOW21" s="217"/>
      <c r="DOX21" s="217"/>
      <c r="DOY21" s="217"/>
      <c r="DOZ21" s="217"/>
      <c r="DPA21" s="217"/>
      <c r="DPB21" s="217"/>
      <c r="DPC21" s="217"/>
      <c r="DPD21" s="217"/>
      <c r="DPE21" s="217"/>
      <c r="DPF21" s="217"/>
      <c r="DPG21" s="217"/>
      <c r="DPH21" s="217"/>
      <c r="DPI21" s="217"/>
      <c r="DPJ21" s="217"/>
      <c r="DPK21" s="217"/>
      <c r="DPL21" s="217"/>
      <c r="DPM21" s="217"/>
      <c r="DPN21" s="217"/>
      <c r="DPO21" s="217"/>
      <c r="DPP21" s="217"/>
      <c r="DPQ21" s="217"/>
      <c r="DPR21" s="217"/>
      <c r="DPS21" s="217"/>
      <c r="DPT21" s="217"/>
      <c r="DPU21" s="217"/>
      <c r="DPV21" s="217"/>
      <c r="DPW21" s="217"/>
      <c r="DPX21" s="217"/>
      <c r="DPY21" s="217"/>
      <c r="DPZ21" s="217"/>
      <c r="DQA21" s="217"/>
      <c r="DQB21" s="217"/>
      <c r="DQC21" s="217"/>
      <c r="DQD21" s="217"/>
      <c r="DQE21" s="217"/>
      <c r="DQF21" s="217"/>
      <c r="DQG21" s="217"/>
      <c r="DQH21" s="217"/>
      <c r="DQI21" s="217"/>
      <c r="DQJ21" s="217"/>
      <c r="DQK21" s="217"/>
      <c r="DQL21" s="217"/>
      <c r="DQM21" s="217"/>
      <c r="DQN21" s="217"/>
      <c r="DQO21" s="217"/>
      <c r="DQP21" s="217"/>
      <c r="DQQ21" s="217"/>
      <c r="DQR21" s="217"/>
      <c r="DQS21" s="217"/>
      <c r="DQT21" s="217"/>
      <c r="DQU21" s="217"/>
      <c r="DQV21" s="217"/>
      <c r="DQW21" s="217"/>
      <c r="DQX21" s="217"/>
      <c r="DQY21" s="217"/>
      <c r="DQZ21" s="217"/>
      <c r="DRA21" s="217"/>
      <c r="DRB21" s="217"/>
      <c r="DRC21" s="217"/>
      <c r="DRD21" s="217"/>
      <c r="DRE21" s="217"/>
      <c r="DRF21" s="217"/>
      <c r="DRG21" s="217"/>
      <c r="DRH21" s="217"/>
      <c r="DRI21" s="217"/>
      <c r="DRJ21" s="217"/>
      <c r="DRK21" s="217"/>
      <c r="DRL21" s="217"/>
      <c r="DRM21" s="217"/>
      <c r="DRN21" s="217"/>
      <c r="DRO21" s="217"/>
      <c r="DRP21" s="217"/>
      <c r="DRQ21" s="217"/>
      <c r="DRR21" s="217"/>
      <c r="DRS21" s="217"/>
      <c r="DRT21" s="217"/>
      <c r="DRU21" s="217"/>
      <c r="DRV21" s="217"/>
      <c r="DRW21" s="217"/>
      <c r="DRX21" s="217"/>
      <c r="DRY21" s="217"/>
      <c r="DRZ21" s="217"/>
      <c r="DSA21" s="217"/>
      <c r="DSB21" s="217"/>
      <c r="DSC21" s="217"/>
      <c r="DSD21" s="217"/>
      <c r="DSE21" s="217"/>
      <c r="DSF21" s="217"/>
      <c r="DSG21" s="217"/>
      <c r="DSH21" s="217"/>
      <c r="DSI21" s="217"/>
      <c r="DSJ21" s="217"/>
      <c r="DSK21" s="217"/>
      <c r="DSL21" s="217"/>
      <c r="DSM21" s="217"/>
      <c r="DSN21" s="217"/>
      <c r="DSO21" s="217"/>
      <c r="DSP21" s="217"/>
      <c r="DSQ21" s="217"/>
      <c r="DSR21" s="217"/>
      <c r="DSS21" s="217"/>
      <c r="DST21" s="217"/>
      <c r="DSU21" s="217"/>
      <c r="DSV21" s="217"/>
      <c r="DSW21" s="217"/>
      <c r="DSX21" s="217"/>
      <c r="DSY21" s="217"/>
      <c r="DSZ21" s="217"/>
      <c r="DTA21" s="217"/>
      <c r="DTB21" s="217"/>
      <c r="DTC21" s="217"/>
      <c r="DTD21" s="217"/>
      <c r="DTE21" s="217"/>
      <c r="DTF21" s="217"/>
      <c r="DTG21" s="217"/>
      <c r="DTH21" s="217"/>
      <c r="DTI21" s="217"/>
      <c r="DTJ21" s="217"/>
      <c r="DTK21" s="217"/>
      <c r="DTL21" s="217"/>
      <c r="DTM21" s="217"/>
      <c r="DTN21" s="217"/>
      <c r="DTO21" s="217"/>
      <c r="DTP21" s="217"/>
      <c r="DTQ21" s="217"/>
      <c r="DTR21" s="217"/>
      <c r="DTS21" s="217"/>
      <c r="DTT21" s="217"/>
      <c r="DTU21" s="217"/>
      <c r="DTV21" s="217"/>
      <c r="DTW21" s="217"/>
      <c r="DTX21" s="217"/>
      <c r="DTY21" s="217"/>
      <c r="DTZ21" s="217"/>
      <c r="DUA21" s="217"/>
      <c r="DUB21" s="217"/>
      <c r="DUC21" s="217"/>
      <c r="DUD21" s="217"/>
      <c r="DUE21" s="217"/>
      <c r="DUF21" s="217"/>
      <c r="DUG21" s="217"/>
      <c r="DUH21" s="217"/>
      <c r="DUI21" s="217"/>
      <c r="DUJ21" s="217"/>
      <c r="DUK21" s="217"/>
      <c r="DUL21" s="217"/>
      <c r="DUM21" s="217"/>
      <c r="DUN21" s="217"/>
      <c r="DUO21" s="217"/>
      <c r="DUP21" s="217"/>
      <c r="DUQ21" s="217"/>
      <c r="DUR21" s="217"/>
      <c r="DUS21" s="217"/>
      <c r="DUT21" s="217"/>
      <c r="DUU21" s="217"/>
      <c r="DUV21" s="217"/>
      <c r="DUW21" s="217"/>
      <c r="DUX21" s="217"/>
      <c r="DUY21" s="217"/>
      <c r="DUZ21" s="217"/>
      <c r="DVA21" s="217"/>
      <c r="DVB21" s="217"/>
      <c r="DVC21" s="217"/>
      <c r="DVD21" s="217"/>
      <c r="DVE21" s="217"/>
      <c r="DVF21" s="217"/>
      <c r="DVG21" s="217"/>
      <c r="DVH21" s="217"/>
      <c r="DVI21" s="217"/>
      <c r="DVJ21" s="217"/>
      <c r="DVK21" s="217"/>
      <c r="DVL21" s="217"/>
      <c r="DVM21" s="217"/>
      <c r="DVN21" s="217"/>
      <c r="DVO21" s="217"/>
      <c r="DVP21" s="217"/>
      <c r="DVQ21" s="217"/>
      <c r="DVR21" s="217"/>
      <c r="DVS21" s="217"/>
      <c r="DVT21" s="217"/>
      <c r="DVU21" s="217"/>
      <c r="DVV21" s="217"/>
      <c r="DVW21" s="217"/>
      <c r="DVX21" s="217"/>
      <c r="DVY21" s="217"/>
      <c r="DVZ21" s="217"/>
      <c r="DWA21" s="217"/>
      <c r="DWB21" s="217"/>
      <c r="DWC21" s="217"/>
      <c r="DWD21" s="217"/>
      <c r="DWE21" s="217"/>
      <c r="DWF21" s="217"/>
      <c r="DWG21" s="217"/>
      <c r="DWH21" s="217"/>
      <c r="DWI21" s="217"/>
      <c r="DWJ21" s="217"/>
      <c r="DWK21" s="217"/>
      <c r="DWL21" s="217"/>
      <c r="DWM21" s="217"/>
      <c r="DWN21" s="217"/>
      <c r="DWO21" s="217"/>
      <c r="DWP21" s="217"/>
      <c r="DWQ21" s="217"/>
      <c r="DWR21" s="217"/>
      <c r="DWS21" s="217"/>
      <c r="DWT21" s="217"/>
      <c r="DWU21" s="217"/>
      <c r="DWV21" s="217"/>
      <c r="DWW21" s="217"/>
      <c r="DWX21" s="217"/>
      <c r="DWY21" s="217"/>
      <c r="DWZ21" s="217"/>
      <c r="DXA21" s="217"/>
      <c r="DXB21" s="217"/>
      <c r="DXC21" s="217"/>
      <c r="DXD21" s="217"/>
      <c r="DXE21" s="217"/>
      <c r="DXF21" s="217"/>
      <c r="DXG21" s="217"/>
      <c r="DXH21" s="217"/>
      <c r="DXI21" s="217"/>
      <c r="DXJ21" s="217"/>
      <c r="DXK21" s="217"/>
      <c r="DXL21" s="217"/>
      <c r="DXM21" s="217"/>
      <c r="DXN21" s="217"/>
      <c r="DXO21" s="217"/>
      <c r="DXP21" s="217"/>
      <c r="DXQ21" s="217"/>
      <c r="DXR21" s="217"/>
      <c r="DXS21" s="217"/>
      <c r="DXT21" s="217"/>
      <c r="DXU21" s="217"/>
      <c r="DXV21" s="217"/>
      <c r="DXW21" s="217"/>
      <c r="DXX21" s="217"/>
      <c r="DXY21" s="217"/>
      <c r="DXZ21" s="217"/>
      <c r="DYA21" s="217"/>
      <c r="DYB21" s="217"/>
      <c r="DYC21" s="217"/>
      <c r="DYD21" s="217"/>
      <c r="DYE21" s="217"/>
      <c r="DYF21" s="217"/>
      <c r="DYG21" s="217"/>
      <c r="DYJ21" s="217"/>
      <c r="DYK21" s="217"/>
      <c r="DYL21" s="217"/>
      <c r="DYM21" s="217"/>
      <c r="DYN21" s="217"/>
      <c r="DYO21" s="217"/>
      <c r="DYP21" s="217"/>
      <c r="DYQ21" s="217"/>
      <c r="DYR21" s="217"/>
      <c r="DYS21" s="217"/>
      <c r="DYT21" s="217"/>
      <c r="DYU21" s="217"/>
      <c r="DYV21" s="217"/>
      <c r="DYW21" s="217"/>
      <c r="DYX21" s="217"/>
      <c r="DYY21" s="217"/>
      <c r="DYZ21" s="217"/>
      <c r="DZA21" s="217"/>
      <c r="DZB21" s="217"/>
      <c r="DZC21" s="217"/>
      <c r="DZD21" s="217"/>
      <c r="DZE21" s="217"/>
      <c r="DZF21" s="217"/>
      <c r="DZG21" s="217"/>
      <c r="DZH21" s="217"/>
      <c r="DZI21" s="217"/>
      <c r="DZJ21" s="217"/>
      <c r="DZK21" s="217"/>
      <c r="DZL21" s="217"/>
      <c r="DZM21" s="217"/>
      <c r="DZN21" s="217"/>
      <c r="DZO21" s="217"/>
      <c r="DZP21" s="217"/>
      <c r="DZQ21" s="217"/>
      <c r="DZR21" s="217"/>
      <c r="DZS21" s="217"/>
      <c r="DZT21" s="217"/>
      <c r="DZU21" s="217"/>
      <c r="DZV21" s="217"/>
      <c r="DZW21" s="217"/>
      <c r="DZX21" s="217"/>
      <c r="DZY21" s="217"/>
      <c r="DZZ21" s="217"/>
      <c r="EAA21" s="217"/>
      <c r="EAB21" s="217"/>
      <c r="EAC21" s="217"/>
      <c r="EAD21" s="217"/>
      <c r="EAE21" s="217"/>
      <c r="EAF21" s="217"/>
      <c r="EAG21" s="217"/>
      <c r="EAH21" s="217"/>
      <c r="EAI21" s="217"/>
      <c r="EAJ21" s="217"/>
      <c r="EAK21" s="217"/>
      <c r="EAL21" s="217"/>
      <c r="EAM21" s="217"/>
      <c r="EAN21" s="217"/>
      <c r="EAO21" s="217"/>
      <c r="EAP21" s="217"/>
      <c r="EAQ21" s="217"/>
      <c r="EAR21" s="217"/>
      <c r="EAS21" s="217"/>
      <c r="EAT21" s="217"/>
      <c r="EAU21" s="217"/>
      <c r="EAV21" s="217"/>
      <c r="EAW21" s="217"/>
      <c r="EAX21" s="217"/>
      <c r="EAY21" s="217"/>
      <c r="EAZ21" s="217"/>
      <c r="EBA21" s="217"/>
      <c r="EBB21" s="217"/>
      <c r="EBC21" s="217"/>
      <c r="EBD21" s="217"/>
      <c r="EBE21" s="217"/>
      <c r="EBF21" s="217"/>
      <c r="EBG21" s="217"/>
      <c r="EBH21" s="217"/>
      <c r="EBI21" s="217"/>
      <c r="EBJ21" s="217"/>
      <c r="EBK21" s="217"/>
      <c r="EBL21" s="217"/>
      <c r="EBM21" s="217"/>
      <c r="EBN21" s="217"/>
      <c r="EBO21" s="217"/>
      <c r="EBP21" s="217"/>
      <c r="EBQ21" s="217"/>
      <c r="EBR21" s="217"/>
      <c r="EBS21" s="217"/>
      <c r="EBT21" s="217"/>
      <c r="EBU21" s="217"/>
      <c r="EBV21" s="217"/>
      <c r="EBW21" s="217"/>
      <c r="EBX21" s="217"/>
      <c r="EBY21" s="217"/>
      <c r="EBZ21" s="217"/>
      <c r="ECA21" s="217"/>
      <c r="ECB21" s="217"/>
      <c r="ECC21" s="217"/>
      <c r="ECD21" s="217"/>
      <c r="ECE21" s="217"/>
      <c r="ECF21" s="217"/>
      <c r="ECG21" s="217"/>
      <c r="ECH21" s="217"/>
      <c r="ECI21" s="217"/>
      <c r="ECJ21" s="217"/>
      <c r="ECK21" s="217"/>
      <c r="ECL21" s="217"/>
      <c r="ECM21" s="217"/>
      <c r="ECN21" s="217"/>
      <c r="ECO21" s="217"/>
      <c r="ECP21" s="217"/>
      <c r="ECQ21" s="217"/>
      <c r="ECR21" s="217"/>
      <c r="ECS21" s="217"/>
      <c r="ECT21" s="217"/>
      <c r="ECU21" s="217"/>
      <c r="ECV21" s="217"/>
      <c r="ECW21" s="217"/>
      <c r="ECX21" s="217"/>
      <c r="ECY21" s="217"/>
      <c r="ECZ21" s="217"/>
      <c r="EDA21" s="217"/>
      <c r="EDB21" s="217"/>
      <c r="EDC21" s="217"/>
      <c r="EDD21" s="217"/>
      <c r="EDE21" s="217"/>
      <c r="EDF21" s="217"/>
      <c r="EDG21" s="217"/>
      <c r="EDH21" s="217"/>
      <c r="EDI21" s="217"/>
      <c r="EDJ21" s="217"/>
      <c r="EDK21" s="217"/>
      <c r="EDL21" s="217"/>
      <c r="EDM21" s="217"/>
      <c r="EDN21" s="217"/>
      <c r="EDO21" s="217"/>
      <c r="EDP21" s="217"/>
      <c r="EDQ21" s="217"/>
      <c r="EDR21" s="217"/>
      <c r="EDS21" s="217"/>
      <c r="EDT21" s="217"/>
      <c r="EDU21" s="217"/>
      <c r="EDV21" s="217"/>
      <c r="EDW21" s="217"/>
      <c r="EDX21" s="217"/>
      <c r="EDY21" s="217"/>
      <c r="EDZ21" s="217"/>
      <c r="EEA21" s="217"/>
      <c r="EEB21" s="217"/>
      <c r="EEC21" s="217"/>
      <c r="EED21" s="217"/>
      <c r="EEE21" s="217"/>
      <c r="EEF21" s="217"/>
      <c r="EEG21" s="217"/>
      <c r="EEH21" s="217"/>
      <c r="EEI21" s="217"/>
      <c r="EEJ21" s="217"/>
      <c r="EEK21" s="217"/>
      <c r="EEL21" s="217"/>
      <c r="EEM21" s="217"/>
      <c r="EEN21" s="217"/>
      <c r="EEO21" s="217"/>
      <c r="EEP21" s="217"/>
      <c r="EEQ21" s="217"/>
      <c r="EER21" s="217"/>
      <c r="EES21" s="217"/>
      <c r="EET21" s="217"/>
      <c r="EEU21" s="217"/>
      <c r="EEV21" s="217"/>
      <c r="EEW21" s="217"/>
      <c r="EEX21" s="217"/>
      <c r="EEY21" s="217"/>
      <c r="EEZ21" s="217"/>
      <c r="EFA21" s="217"/>
      <c r="EFB21" s="217"/>
      <c r="EFC21" s="217"/>
      <c r="EFD21" s="217"/>
      <c r="EFE21" s="217"/>
      <c r="EFF21" s="217"/>
      <c r="EFG21" s="217"/>
      <c r="EFH21" s="217"/>
      <c r="EFI21" s="217"/>
      <c r="EFJ21" s="217"/>
      <c r="EFK21" s="217"/>
      <c r="EFL21" s="217"/>
      <c r="EFM21" s="217"/>
      <c r="EFN21" s="217"/>
      <c r="EFO21" s="217"/>
      <c r="EFP21" s="217"/>
      <c r="EFQ21" s="217"/>
      <c r="EFR21" s="217"/>
      <c r="EFS21" s="217"/>
      <c r="EFT21" s="217"/>
      <c r="EFU21" s="217"/>
      <c r="EFV21" s="217"/>
      <c r="EFW21" s="217"/>
      <c r="EFX21" s="217"/>
      <c r="EFY21" s="217"/>
      <c r="EFZ21" s="217"/>
      <c r="EGA21" s="217"/>
      <c r="EGB21" s="217"/>
      <c r="EGC21" s="217"/>
      <c r="EGD21" s="217"/>
      <c r="EGE21" s="217"/>
      <c r="EGF21" s="217"/>
      <c r="EGG21" s="217"/>
      <c r="EGH21" s="217"/>
      <c r="EGI21" s="217"/>
      <c r="EGJ21" s="217"/>
      <c r="EGK21" s="217"/>
      <c r="EGL21" s="217"/>
      <c r="EGM21" s="217"/>
      <c r="EGN21" s="217"/>
      <c r="EGO21" s="217"/>
      <c r="EGP21" s="217"/>
      <c r="EGQ21" s="217"/>
      <c r="EGR21" s="217"/>
      <c r="EGS21" s="217"/>
      <c r="EGT21" s="217"/>
      <c r="EGU21" s="217"/>
      <c r="EGV21" s="217"/>
      <c r="EGW21" s="217"/>
      <c r="EGX21" s="217"/>
      <c r="EGY21" s="217"/>
      <c r="EGZ21" s="217"/>
      <c r="EHA21" s="217"/>
      <c r="EHB21" s="217"/>
      <c r="EHC21" s="217"/>
      <c r="EHD21" s="217"/>
      <c r="EHE21" s="217"/>
      <c r="EHF21" s="217"/>
      <c r="EHG21" s="217"/>
      <c r="EHH21" s="217"/>
      <c r="EHI21" s="217"/>
      <c r="EHJ21" s="217"/>
      <c r="EHK21" s="217"/>
      <c r="EHL21" s="217"/>
      <c r="EHM21" s="217"/>
      <c r="EHN21" s="217"/>
      <c r="EHO21" s="217"/>
      <c r="EHP21" s="217"/>
      <c r="EHQ21" s="217"/>
      <c r="EHR21" s="217"/>
      <c r="EHS21" s="217"/>
      <c r="EHT21" s="217"/>
      <c r="EHU21" s="217"/>
      <c r="EHV21" s="217"/>
      <c r="EHW21" s="217"/>
      <c r="EHX21" s="217"/>
      <c r="EHY21" s="217"/>
      <c r="EHZ21" s="217"/>
      <c r="EIA21" s="217"/>
      <c r="EIB21" s="217"/>
      <c r="EIC21" s="217"/>
      <c r="EIF21" s="217"/>
      <c r="EIG21" s="217"/>
      <c r="EIH21" s="217"/>
      <c r="EII21" s="217"/>
      <c r="EIJ21" s="217"/>
      <c r="EIK21" s="217"/>
      <c r="EIL21" s="217"/>
      <c r="EIM21" s="217"/>
      <c r="EIN21" s="217"/>
      <c r="EIO21" s="217"/>
      <c r="EIP21" s="217"/>
      <c r="EIQ21" s="217"/>
      <c r="EIR21" s="217"/>
      <c r="EIS21" s="217"/>
      <c r="EIT21" s="217"/>
      <c r="EIU21" s="217"/>
      <c r="EIV21" s="217"/>
      <c r="EIW21" s="217"/>
      <c r="EIX21" s="217"/>
      <c r="EIY21" s="217"/>
      <c r="EIZ21" s="217"/>
      <c r="EJA21" s="217"/>
      <c r="EJB21" s="217"/>
      <c r="EJC21" s="217"/>
      <c r="EJD21" s="217"/>
      <c r="EJE21" s="217"/>
      <c r="EJF21" s="217"/>
      <c r="EJG21" s="217"/>
      <c r="EJH21" s="217"/>
      <c r="EJI21" s="217"/>
      <c r="EJJ21" s="217"/>
      <c r="EJK21" s="217"/>
      <c r="EJL21" s="217"/>
      <c r="EJM21" s="217"/>
      <c r="EJN21" s="217"/>
      <c r="EJO21" s="217"/>
      <c r="EJP21" s="217"/>
      <c r="EJQ21" s="217"/>
      <c r="EJR21" s="217"/>
      <c r="EJS21" s="217"/>
      <c r="EJT21" s="217"/>
      <c r="EJU21" s="217"/>
      <c r="EJV21" s="217"/>
      <c r="EJW21" s="217"/>
      <c r="EJX21" s="217"/>
      <c r="EJY21" s="217"/>
      <c r="EJZ21" s="217"/>
      <c r="EKA21" s="217"/>
      <c r="EKB21" s="217"/>
      <c r="EKC21" s="217"/>
      <c r="EKD21" s="217"/>
      <c r="EKE21" s="217"/>
      <c r="EKF21" s="217"/>
      <c r="EKG21" s="217"/>
      <c r="EKH21" s="217"/>
      <c r="EKI21" s="217"/>
      <c r="EKJ21" s="217"/>
      <c r="EKK21" s="217"/>
      <c r="EKL21" s="217"/>
      <c r="EKM21" s="217"/>
      <c r="EKN21" s="217"/>
      <c r="EKO21" s="217"/>
      <c r="EKP21" s="217"/>
      <c r="EKQ21" s="217"/>
      <c r="EKR21" s="217"/>
      <c r="EKS21" s="217"/>
      <c r="EKT21" s="217"/>
      <c r="EKU21" s="217"/>
      <c r="EKV21" s="217"/>
      <c r="EKW21" s="217"/>
      <c r="EKX21" s="217"/>
      <c r="EKY21" s="217"/>
      <c r="EKZ21" s="217"/>
      <c r="ELA21" s="217"/>
      <c r="ELB21" s="217"/>
      <c r="ELC21" s="217"/>
      <c r="ELD21" s="217"/>
      <c r="ELE21" s="217"/>
      <c r="ELF21" s="217"/>
      <c r="ELG21" s="217"/>
      <c r="ELH21" s="217"/>
      <c r="ELI21" s="217"/>
      <c r="ELJ21" s="217"/>
      <c r="ELK21" s="217"/>
      <c r="ELL21" s="217"/>
      <c r="ELM21" s="217"/>
      <c r="ELN21" s="217"/>
      <c r="ELO21" s="217"/>
      <c r="ELP21" s="217"/>
      <c r="ELQ21" s="217"/>
      <c r="ELR21" s="217"/>
      <c r="ELS21" s="217"/>
      <c r="ELT21" s="217"/>
      <c r="ELU21" s="217"/>
      <c r="ELV21" s="217"/>
      <c r="ELW21" s="217"/>
      <c r="ELX21" s="217"/>
      <c r="ELY21" s="217"/>
      <c r="ELZ21" s="217"/>
      <c r="EMA21" s="217"/>
      <c r="EMB21" s="217"/>
      <c r="EMC21" s="217"/>
      <c r="EMD21" s="217"/>
      <c r="EME21" s="217"/>
      <c r="EMF21" s="217"/>
      <c r="EMG21" s="217"/>
      <c r="EMH21" s="217"/>
      <c r="EMI21" s="217"/>
      <c r="EMJ21" s="217"/>
      <c r="EMK21" s="217"/>
      <c r="EML21" s="217"/>
      <c r="EMM21" s="217"/>
      <c r="EMN21" s="217"/>
      <c r="EMO21" s="217"/>
      <c r="EMP21" s="217"/>
      <c r="EMQ21" s="217"/>
      <c r="EMR21" s="217"/>
      <c r="EMS21" s="217"/>
      <c r="EMT21" s="217"/>
      <c r="EMU21" s="217"/>
      <c r="EMV21" s="217"/>
      <c r="EMW21" s="217"/>
      <c r="EMX21" s="217"/>
      <c r="EMY21" s="217"/>
      <c r="EMZ21" s="217"/>
      <c r="ENA21" s="217"/>
      <c r="ENB21" s="217"/>
      <c r="ENC21" s="217"/>
      <c r="END21" s="217"/>
      <c r="ENE21" s="217"/>
      <c r="ENF21" s="217"/>
      <c r="ENG21" s="217"/>
      <c r="ENH21" s="217"/>
      <c r="ENI21" s="217"/>
      <c r="ENJ21" s="217"/>
      <c r="ENK21" s="217"/>
      <c r="ENL21" s="217"/>
      <c r="ENM21" s="217"/>
      <c r="ENN21" s="217"/>
      <c r="ENO21" s="217"/>
      <c r="ENP21" s="217"/>
      <c r="ENQ21" s="217"/>
      <c r="ENR21" s="217"/>
      <c r="ENS21" s="217"/>
      <c r="ENT21" s="217"/>
      <c r="ENU21" s="217"/>
      <c r="ENV21" s="217"/>
      <c r="ENW21" s="217"/>
      <c r="ENX21" s="217"/>
      <c r="ENY21" s="217"/>
      <c r="ENZ21" s="217"/>
      <c r="EOA21" s="217"/>
      <c r="EOB21" s="217"/>
      <c r="EOC21" s="217"/>
      <c r="EOD21" s="217"/>
      <c r="EOE21" s="217"/>
      <c r="EOF21" s="217"/>
      <c r="EOG21" s="217"/>
      <c r="EOH21" s="217"/>
      <c r="EOI21" s="217"/>
      <c r="EOJ21" s="217"/>
      <c r="EOK21" s="217"/>
      <c r="EOL21" s="217"/>
      <c r="EOM21" s="217"/>
      <c r="EON21" s="217"/>
      <c r="EOO21" s="217"/>
      <c r="EOP21" s="217"/>
      <c r="EOQ21" s="217"/>
      <c r="EOR21" s="217"/>
      <c r="EOS21" s="217"/>
      <c r="EOT21" s="217"/>
      <c r="EOU21" s="217"/>
      <c r="EOV21" s="217"/>
      <c r="EOW21" s="217"/>
      <c r="EOX21" s="217"/>
      <c r="EOY21" s="217"/>
      <c r="EOZ21" s="217"/>
      <c r="EPA21" s="217"/>
      <c r="EPB21" s="217"/>
      <c r="EPC21" s="217"/>
      <c r="EPD21" s="217"/>
      <c r="EPE21" s="217"/>
      <c r="EPF21" s="217"/>
      <c r="EPG21" s="217"/>
      <c r="EPH21" s="217"/>
      <c r="EPI21" s="217"/>
      <c r="EPJ21" s="217"/>
      <c r="EPK21" s="217"/>
      <c r="EPL21" s="217"/>
      <c r="EPM21" s="217"/>
      <c r="EPN21" s="217"/>
      <c r="EPO21" s="217"/>
      <c r="EPP21" s="217"/>
      <c r="EPQ21" s="217"/>
      <c r="EPR21" s="217"/>
      <c r="EPS21" s="217"/>
      <c r="EPT21" s="217"/>
      <c r="EPU21" s="217"/>
      <c r="EPV21" s="217"/>
      <c r="EPW21" s="217"/>
      <c r="EPX21" s="217"/>
      <c r="EPY21" s="217"/>
      <c r="EPZ21" s="217"/>
      <c r="EQA21" s="217"/>
      <c r="EQB21" s="217"/>
      <c r="EQC21" s="217"/>
      <c r="EQD21" s="217"/>
      <c r="EQE21" s="217"/>
      <c r="EQF21" s="217"/>
      <c r="EQG21" s="217"/>
      <c r="EQH21" s="217"/>
      <c r="EQI21" s="217"/>
      <c r="EQJ21" s="217"/>
      <c r="EQK21" s="217"/>
      <c r="EQL21" s="217"/>
      <c r="EQM21" s="217"/>
      <c r="EQN21" s="217"/>
      <c r="EQO21" s="217"/>
      <c r="EQP21" s="217"/>
      <c r="EQQ21" s="217"/>
      <c r="EQR21" s="217"/>
      <c r="EQS21" s="217"/>
      <c r="EQT21" s="217"/>
      <c r="EQU21" s="217"/>
      <c r="EQV21" s="217"/>
      <c r="EQW21" s="217"/>
      <c r="EQX21" s="217"/>
      <c r="EQY21" s="217"/>
      <c r="EQZ21" s="217"/>
      <c r="ERA21" s="217"/>
      <c r="ERB21" s="217"/>
      <c r="ERC21" s="217"/>
      <c r="ERD21" s="217"/>
      <c r="ERE21" s="217"/>
      <c r="ERF21" s="217"/>
      <c r="ERG21" s="217"/>
      <c r="ERH21" s="217"/>
      <c r="ERI21" s="217"/>
      <c r="ERJ21" s="217"/>
      <c r="ERK21" s="217"/>
      <c r="ERL21" s="217"/>
      <c r="ERM21" s="217"/>
      <c r="ERN21" s="217"/>
      <c r="ERO21" s="217"/>
      <c r="ERP21" s="217"/>
      <c r="ERQ21" s="217"/>
      <c r="ERR21" s="217"/>
      <c r="ERS21" s="217"/>
      <c r="ERT21" s="217"/>
      <c r="ERU21" s="217"/>
      <c r="ERV21" s="217"/>
      <c r="ERW21" s="217"/>
      <c r="ERX21" s="217"/>
      <c r="ERY21" s="217"/>
      <c r="ESB21" s="217"/>
      <c r="ESC21" s="217"/>
      <c r="ESD21" s="217"/>
      <c r="ESE21" s="217"/>
      <c r="ESF21" s="217"/>
      <c r="ESG21" s="217"/>
      <c r="ESH21" s="217"/>
      <c r="ESI21" s="217"/>
      <c r="ESJ21" s="217"/>
      <c r="ESK21" s="217"/>
      <c r="ESL21" s="217"/>
      <c r="ESM21" s="217"/>
      <c r="ESN21" s="217"/>
      <c r="ESO21" s="217"/>
      <c r="ESP21" s="217"/>
      <c r="ESQ21" s="217"/>
      <c r="ESR21" s="217"/>
      <c r="ESS21" s="217"/>
      <c r="EST21" s="217"/>
      <c r="ESU21" s="217"/>
      <c r="ESV21" s="217"/>
      <c r="ESW21" s="217"/>
      <c r="ESX21" s="217"/>
      <c r="ESY21" s="217"/>
      <c r="ESZ21" s="217"/>
      <c r="ETA21" s="217"/>
      <c r="ETB21" s="217"/>
      <c r="ETC21" s="217"/>
      <c r="ETD21" s="217"/>
      <c r="ETE21" s="217"/>
      <c r="ETF21" s="217"/>
      <c r="ETG21" s="217"/>
      <c r="ETH21" s="217"/>
      <c r="ETI21" s="217"/>
      <c r="ETJ21" s="217"/>
      <c r="ETK21" s="217"/>
      <c r="ETL21" s="217"/>
      <c r="ETM21" s="217"/>
      <c r="ETN21" s="217"/>
      <c r="ETO21" s="217"/>
      <c r="ETP21" s="217"/>
      <c r="ETQ21" s="217"/>
      <c r="ETR21" s="217"/>
      <c r="ETS21" s="217"/>
      <c r="ETT21" s="217"/>
      <c r="ETU21" s="217"/>
      <c r="ETV21" s="217"/>
      <c r="ETW21" s="217"/>
      <c r="ETX21" s="217"/>
      <c r="ETY21" s="217"/>
      <c r="ETZ21" s="217"/>
      <c r="EUA21" s="217"/>
      <c r="EUB21" s="217"/>
      <c r="EUC21" s="217"/>
      <c r="EUD21" s="217"/>
      <c r="EUE21" s="217"/>
      <c r="EUF21" s="217"/>
      <c r="EUG21" s="217"/>
      <c r="EUH21" s="217"/>
      <c r="EUI21" s="217"/>
      <c r="EUJ21" s="217"/>
      <c r="EUK21" s="217"/>
      <c r="EUL21" s="217"/>
      <c r="EUM21" s="217"/>
      <c r="EUN21" s="217"/>
      <c r="EUO21" s="217"/>
      <c r="EUP21" s="217"/>
      <c r="EUQ21" s="217"/>
      <c r="EUR21" s="217"/>
      <c r="EUS21" s="217"/>
      <c r="EUT21" s="217"/>
      <c r="EUU21" s="217"/>
      <c r="EUV21" s="217"/>
      <c r="EUW21" s="217"/>
      <c r="EUX21" s="217"/>
      <c r="EUY21" s="217"/>
      <c r="EUZ21" s="217"/>
      <c r="EVA21" s="217"/>
      <c r="EVB21" s="217"/>
      <c r="EVC21" s="217"/>
      <c r="EVD21" s="217"/>
      <c r="EVE21" s="217"/>
      <c r="EVF21" s="217"/>
      <c r="EVG21" s="217"/>
      <c r="EVH21" s="217"/>
      <c r="EVI21" s="217"/>
      <c r="EVJ21" s="217"/>
      <c r="EVK21" s="217"/>
      <c r="EVL21" s="217"/>
      <c r="EVM21" s="217"/>
      <c r="EVN21" s="217"/>
      <c r="EVO21" s="217"/>
      <c r="EVP21" s="217"/>
      <c r="EVQ21" s="217"/>
      <c r="EVR21" s="217"/>
      <c r="EVS21" s="217"/>
      <c r="EVT21" s="217"/>
      <c r="EVU21" s="217"/>
      <c r="EVV21" s="217"/>
      <c r="EVW21" s="217"/>
      <c r="EVX21" s="217"/>
      <c r="EVY21" s="217"/>
      <c r="EVZ21" s="217"/>
      <c r="EWA21" s="217"/>
      <c r="EWB21" s="217"/>
      <c r="EWC21" s="217"/>
      <c r="EWD21" s="217"/>
      <c r="EWE21" s="217"/>
      <c r="EWF21" s="217"/>
      <c r="EWG21" s="217"/>
      <c r="EWH21" s="217"/>
      <c r="EWI21" s="217"/>
      <c r="EWJ21" s="217"/>
      <c r="EWK21" s="217"/>
      <c r="EWL21" s="217"/>
      <c r="EWM21" s="217"/>
      <c r="EWN21" s="217"/>
      <c r="EWO21" s="217"/>
      <c r="EWP21" s="217"/>
      <c r="EWQ21" s="217"/>
      <c r="EWR21" s="217"/>
      <c r="EWS21" s="217"/>
      <c r="EWT21" s="217"/>
      <c r="EWU21" s="217"/>
      <c r="EWV21" s="217"/>
      <c r="EWW21" s="217"/>
      <c r="EWX21" s="217"/>
      <c r="EWY21" s="217"/>
      <c r="EWZ21" s="217"/>
      <c r="EXA21" s="217"/>
      <c r="EXB21" s="217"/>
      <c r="EXC21" s="217"/>
      <c r="EXD21" s="217"/>
      <c r="EXE21" s="217"/>
      <c r="EXF21" s="217"/>
      <c r="EXG21" s="217"/>
      <c r="EXH21" s="217"/>
      <c r="EXI21" s="217"/>
      <c r="EXJ21" s="217"/>
      <c r="EXK21" s="217"/>
      <c r="EXL21" s="217"/>
      <c r="EXM21" s="217"/>
      <c r="EXN21" s="217"/>
      <c r="EXO21" s="217"/>
      <c r="EXP21" s="217"/>
      <c r="EXQ21" s="217"/>
      <c r="EXR21" s="217"/>
      <c r="EXS21" s="217"/>
      <c r="EXT21" s="217"/>
      <c r="EXU21" s="217"/>
      <c r="EXV21" s="217"/>
      <c r="EXW21" s="217"/>
      <c r="EXX21" s="217"/>
      <c r="EXY21" s="217"/>
      <c r="EXZ21" s="217"/>
      <c r="EYA21" s="217"/>
      <c r="EYB21" s="217"/>
      <c r="EYC21" s="217"/>
      <c r="EYD21" s="217"/>
      <c r="EYE21" s="217"/>
      <c r="EYF21" s="217"/>
      <c r="EYG21" s="217"/>
      <c r="EYH21" s="217"/>
      <c r="EYI21" s="217"/>
      <c r="EYJ21" s="217"/>
      <c r="EYK21" s="217"/>
      <c r="EYL21" s="217"/>
      <c r="EYM21" s="217"/>
      <c r="EYN21" s="217"/>
      <c r="EYO21" s="217"/>
      <c r="EYP21" s="217"/>
      <c r="EYQ21" s="217"/>
      <c r="EYR21" s="217"/>
      <c r="EYS21" s="217"/>
      <c r="EYT21" s="217"/>
      <c r="EYU21" s="217"/>
      <c r="EYV21" s="217"/>
      <c r="EYW21" s="217"/>
      <c r="EYX21" s="217"/>
      <c r="EYY21" s="217"/>
      <c r="EYZ21" s="217"/>
      <c r="EZA21" s="217"/>
      <c r="EZB21" s="217"/>
      <c r="EZC21" s="217"/>
      <c r="EZD21" s="217"/>
      <c r="EZE21" s="217"/>
      <c r="EZF21" s="217"/>
      <c r="EZG21" s="217"/>
      <c r="EZH21" s="217"/>
      <c r="EZI21" s="217"/>
      <c r="EZJ21" s="217"/>
      <c r="EZK21" s="217"/>
      <c r="EZL21" s="217"/>
      <c r="EZM21" s="217"/>
      <c r="EZN21" s="217"/>
      <c r="EZO21" s="217"/>
      <c r="EZP21" s="217"/>
      <c r="EZQ21" s="217"/>
      <c r="EZR21" s="217"/>
      <c r="EZS21" s="217"/>
      <c r="EZT21" s="217"/>
      <c r="EZU21" s="217"/>
      <c r="EZV21" s="217"/>
      <c r="EZW21" s="217"/>
      <c r="EZX21" s="217"/>
      <c r="EZY21" s="217"/>
      <c r="EZZ21" s="217"/>
      <c r="FAA21" s="217"/>
      <c r="FAB21" s="217"/>
      <c r="FAC21" s="217"/>
      <c r="FAD21" s="217"/>
      <c r="FAE21" s="217"/>
      <c r="FAF21" s="217"/>
      <c r="FAG21" s="217"/>
      <c r="FAH21" s="217"/>
      <c r="FAI21" s="217"/>
      <c r="FAJ21" s="217"/>
      <c r="FAK21" s="217"/>
      <c r="FAL21" s="217"/>
      <c r="FAM21" s="217"/>
      <c r="FAN21" s="217"/>
      <c r="FAO21" s="217"/>
      <c r="FAP21" s="217"/>
      <c r="FAQ21" s="217"/>
      <c r="FAR21" s="217"/>
      <c r="FAS21" s="217"/>
      <c r="FAT21" s="217"/>
      <c r="FAU21" s="217"/>
      <c r="FAV21" s="217"/>
      <c r="FAW21" s="217"/>
      <c r="FAX21" s="217"/>
      <c r="FAY21" s="217"/>
      <c r="FAZ21" s="217"/>
      <c r="FBA21" s="217"/>
      <c r="FBB21" s="217"/>
      <c r="FBC21" s="217"/>
      <c r="FBD21" s="217"/>
      <c r="FBE21" s="217"/>
      <c r="FBF21" s="217"/>
      <c r="FBG21" s="217"/>
      <c r="FBH21" s="217"/>
      <c r="FBI21" s="217"/>
      <c r="FBJ21" s="217"/>
      <c r="FBK21" s="217"/>
      <c r="FBL21" s="217"/>
      <c r="FBM21" s="217"/>
      <c r="FBN21" s="217"/>
      <c r="FBO21" s="217"/>
      <c r="FBP21" s="217"/>
      <c r="FBQ21" s="217"/>
      <c r="FBR21" s="217"/>
      <c r="FBS21" s="217"/>
      <c r="FBT21" s="217"/>
      <c r="FBU21" s="217"/>
      <c r="FBX21" s="217"/>
      <c r="FBY21" s="217"/>
      <c r="FBZ21" s="217"/>
      <c r="FCA21" s="217"/>
      <c r="FCB21" s="217"/>
      <c r="FCC21" s="217"/>
      <c r="FCD21" s="217"/>
      <c r="FCE21" s="217"/>
      <c r="FCF21" s="217"/>
      <c r="FCG21" s="217"/>
      <c r="FCH21" s="217"/>
      <c r="FCI21" s="217"/>
      <c r="FCJ21" s="217"/>
      <c r="FCK21" s="217"/>
      <c r="FCL21" s="217"/>
      <c r="FCM21" s="217"/>
      <c r="FCN21" s="217"/>
      <c r="FCO21" s="217"/>
      <c r="FCP21" s="217"/>
      <c r="FCQ21" s="217"/>
      <c r="FCR21" s="217"/>
      <c r="FCS21" s="217"/>
      <c r="FCT21" s="217"/>
      <c r="FCU21" s="217"/>
      <c r="FCV21" s="217"/>
      <c r="FCW21" s="217"/>
      <c r="FCX21" s="217"/>
      <c r="FCY21" s="217"/>
      <c r="FCZ21" s="217"/>
      <c r="FDA21" s="217"/>
      <c r="FDB21" s="217"/>
      <c r="FDC21" s="217"/>
      <c r="FDD21" s="217"/>
      <c r="FDE21" s="217"/>
      <c r="FDF21" s="217"/>
      <c r="FDG21" s="217"/>
      <c r="FDH21" s="217"/>
      <c r="FDI21" s="217"/>
      <c r="FDJ21" s="217"/>
      <c r="FDK21" s="217"/>
      <c r="FDL21" s="217"/>
      <c r="FDM21" s="217"/>
      <c r="FDN21" s="217"/>
      <c r="FDO21" s="217"/>
      <c r="FDP21" s="217"/>
      <c r="FDQ21" s="217"/>
      <c r="FDR21" s="217"/>
      <c r="FDS21" s="217"/>
      <c r="FDT21" s="217"/>
      <c r="FDU21" s="217"/>
      <c r="FDV21" s="217"/>
      <c r="FDW21" s="217"/>
      <c r="FDX21" s="217"/>
      <c r="FDY21" s="217"/>
      <c r="FDZ21" s="217"/>
      <c r="FEA21" s="217"/>
      <c r="FEB21" s="217"/>
      <c r="FEC21" s="217"/>
      <c r="FED21" s="217"/>
      <c r="FEE21" s="217"/>
      <c r="FEF21" s="217"/>
      <c r="FEG21" s="217"/>
      <c r="FEH21" s="217"/>
      <c r="FEI21" s="217"/>
      <c r="FEJ21" s="217"/>
      <c r="FEK21" s="217"/>
      <c r="FEL21" s="217"/>
      <c r="FEM21" s="217"/>
      <c r="FEN21" s="217"/>
      <c r="FEO21" s="217"/>
      <c r="FEP21" s="217"/>
      <c r="FEQ21" s="217"/>
      <c r="FER21" s="217"/>
      <c r="FES21" s="217"/>
      <c r="FET21" s="217"/>
      <c r="FEU21" s="217"/>
      <c r="FEV21" s="217"/>
      <c r="FEW21" s="217"/>
      <c r="FEX21" s="217"/>
      <c r="FEY21" s="217"/>
      <c r="FEZ21" s="217"/>
      <c r="FFA21" s="217"/>
      <c r="FFB21" s="217"/>
      <c r="FFC21" s="217"/>
      <c r="FFD21" s="217"/>
      <c r="FFE21" s="217"/>
      <c r="FFF21" s="217"/>
      <c r="FFG21" s="217"/>
      <c r="FFH21" s="217"/>
      <c r="FFI21" s="217"/>
      <c r="FFJ21" s="217"/>
      <c r="FFK21" s="217"/>
      <c r="FFL21" s="217"/>
      <c r="FFM21" s="217"/>
      <c r="FFN21" s="217"/>
      <c r="FFO21" s="217"/>
      <c r="FFP21" s="217"/>
      <c r="FFQ21" s="217"/>
      <c r="FFR21" s="217"/>
      <c r="FFS21" s="217"/>
      <c r="FFT21" s="217"/>
      <c r="FFU21" s="217"/>
      <c r="FFV21" s="217"/>
      <c r="FFW21" s="217"/>
      <c r="FFX21" s="217"/>
      <c r="FFY21" s="217"/>
      <c r="FFZ21" s="217"/>
      <c r="FGA21" s="217"/>
      <c r="FGB21" s="217"/>
      <c r="FGC21" s="217"/>
      <c r="FGD21" s="217"/>
      <c r="FGE21" s="217"/>
      <c r="FGF21" s="217"/>
      <c r="FGG21" s="217"/>
      <c r="FGH21" s="217"/>
      <c r="FGI21" s="217"/>
      <c r="FGJ21" s="217"/>
      <c r="FGK21" s="217"/>
      <c r="FGL21" s="217"/>
      <c r="FGM21" s="217"/>
      <c r="FGN21" s="217"/>
      <c r="FGO21" s="217"/>
      <c r="FGP21" s="217"/>
      <c r="FGQ21" s="217"/>
      <c r="FGR21" s="217"/>
      <c r="FGS21" s="217"/>
      <c r="FGT21" s="217"/>
      <c r="FGU21" s="217"/>
      <c r="FGV21" s="217"/>
      <c r="FGW21" s="217"/>
      <c r="FGX21" s="217"/>
      <c r="FGY21" s="217"/>
      <c r="FGZ21" s="217"/>
      <c r="FHA21" s="217"/>
      <c r="FHB21" s="217"/>
      <c r="FHC21" s="217"/>
      <c r="FHD21" s="217"/>
      <c r="FHE21" s="217"/>
      <c r="FHF21" s="217"/>
      <c r="FHG21" s="217"/>
      <c r="FHH21" s="217"/>
      <c r="FHI21" s="217"/>
      <c r="FHJ21" s="217"/>
      <c r="FHK21" s="217"/>
      <c r="FHL21" s="217"/>
      <c r="FHM21" s="217"/>
      <c r="FHN21" s="217"/>
      <c r="FHO21" s="217"/>
      <c r="FHP21" s="217"/>
      <c r="FHQ21" s="217"/>
      <c r="FHR21" s="217"/>
      <c r="FHS21" s="217"/>
      <c r="FHT21" s="217"/>
      <c r="FHU21" s="217"/>
      <c r="FHV21" s="217"/>
      <c r="FHW21" s="217"/>
      <c r="FHX21" s="217"/>
      <c r="FHY21" s="217"/>
      <c r="FHZ21" s="217"/>
      <c r="FIA21" s="217"/>
      <c r="FIB21" s="217"/>
      <c r="FIC21" s="217"/>
      <c r="FID21" s="217"/>
      <c r="FIE21" s="217"/>
      <c r="FIF21" s="217"/>
      <c r="FIG21" s="217"/>
      <c r="FIH21" s="217"/>
      <c r="FII21" s="217"/>
      <c r="FIJ21" s="217"/>
      <c r="FIK21" s="217"/>
      <c r="FIL21" s="217"/>
      <c r="FIM21" s="217"/>
      <c r="FIN21" s="217"/>
      <c r="FIO21" s="217"/>
      <c r="FIP21" s="217"/>
      <c r="FIQ21" s="217"/>
      <c r="FIR21" s="217"/>
      <c r="FIS21" s="217"/>
      <c r="FIT21" s="217"/>
      <c r="FIU21" s="217"/>
      <c r="FIV21" s="217"/>
      <c r="FIW21" s="217"/>
      <c r="FIX21" s="217"/>
      <c r="FIY21" s="217"/>
      <c r="FIZ21" s="217"/>
      <c r="FJA21" s="217"/>
      <c r="FJB21" s="217"/>
      <c r="FJC21" s="217"/>
      <c r="FJD21" s="217"/>
      <c r="FJE21" s="217"/>
      <c r="FJF21" s="217"/>
      <c r="FJG21" s="217"/>
      <c r="FJH21" s="217"/>
      <c r="FJI21" s="217"/>
      <c r="FJJ21" s="217"/>
      <c r="FJK21" s="217"/>
      <c r="FJL21" s="217"/>
      <c r="FJM21" s="217"/>
      <c r="FJN21" s="217"/>
      <c r="FJO21" s="217"/>
      <c r="FJP21" s="217"/>
      <c r="FJQ21" s="217"/>
      <c r="FJR21" s="217"/>
      <c r="FJS21" s="217"/>
      <c r="FJT21" s="217"/>
      <c r="FJU21" s="217"/>
      <c r="FJV21" s="217"/>
      <c r="FJW21" s="217"/>
      <c r="FJX21" s="217"/>
      <c r="FJY21" s="217"/>
      <c r="FJZ21" s="217"/>
      <c r="FKA21" s="217"/>
      <c r="FKB21" s="217"/>
      <c r="FKC21" s="217"/>
      <c r="FKD21" s="217"/>
      <c r="FKE21" s="217"/>
      <c r="FKF21" s="217"/>
      <c r="FKG21" s="217"/>
      <c r="FKH21" s="217"/>
      <c r="FKI21" s="217"/>
      <c r="FKJ21" s="217"/>
      <c r="FKK21" s="217"/>
      <c r="FKL21" s="217"/>
      <c r="FKM21" s="217"/>
      <c r="FKN21" s="217"/>
      <c r="FKO21" s="217"/>
      <c r="FKP21" s="217"/>
      <c r="FKQ21" s="217"/>
      <c r="FKR21" s="217"/>
      <c r="FKS21" s="217"/>
      <c r="FKT21" s="217"/>
      <c r="FKU21" s="217"/>
      <c r="FKV21" s="217"/>
      <c r="FKW21" s="217"/>
      <c r="FKX21" s="217"/>
      <c r="FKY21" s="217"/>
      <c r="FKZ21" s="217"/>
      <c r="FLA21" s="217"/>
      <c r="FLB21" s="217"/>
      <c r="FLC21" s="217"/>
      <c r="FLD21" s="217"/>
      <c r="FLE21" s="217"/>
      <c r="FLF21" s="217"/>
      <c r="FLG21" s="217"/>
      <c r="FLH21" s="217"/>
      <c r="FLI21" s="217"/>
      <c r="FLJ21" s="217"/>
      <c r="FLK21" s="217"/>
      <c r="FLL21" s="217"/>
      <c r="FLM21" s="217"/>
      <c r="FLN21" s="217"/>
      <c r="FLO21" s="217"/>
      <c r="FLP21" s="217"/>
      <c r="FLQ21" s="217"/>
      <c r="FLT21" s="217"/>
      <c r="FLU21" s="217"/>
      <c r="FLV21" s="217"/>
      <c r="FLW21" s="217"/>
      <c r="FLX21" s="217"/>
      <c r="FLY21" s="217"/>
      <c r="FLZ21" s="217"/>
      <c r="FMA21" s="217"/>
      <c r="FMB21" s="217"/>
      <c r="FMC21" s="217"/>
      <c r="FMD21" s="217"/>
      <c r="FME21" s="217"/>
      <c r="FMF21" s="217"/>
      <c r="FMG21" s="217"/>
      <c r="FMH21" s="217"/>
      <c r="FMI21" s="217"/>
      <c r="FMJ21" s="217"/>
      <c r="FMK21" s="217"/>
      <c r="FML21" s="217"/>
      <c r="FMM21" s="217"/>
      <c r="FMN21" s="217"/>
      <c r="FMO21" s="217"/>
      <c r="FMP21" s="217"/>
      <c r="FMQ21" s="217"/>
      <c r="FMR21" s="217"/>
      <c r="FMS21" s="217"/>
      <c r="FMT21" s="217"/>
      <c r="FMU21" s="217"/>
      <c r="FMV21" s="217"/>
      <c r="FMW21" s="217"/>
      <c r="FMX21" s="217"/>
      <c r="FMY21" s="217"/>
      <c r="FMZ21" s="217"/>
      <c r="FNA21" s="217"/>
      <c r="FNB21" s="217"/>
      <c r="FNC21" s="217"/>
      <c r="FND21" s="217"/>
      <c r="FNE21" s="217"/>
      <c r="FNF21" s="217"/>
      <c r="FNG21" s="217"/>
      <c r="FNH21" s="217"/>
      <c r="FNI21" s="217"/>
      <c r="FNJ21" s="217"/>
      <c r="FNK21" s="217"/>
      <c r="FNL21" s="217"/>
      <c r="FNM21" s="217"/>
      <c r="FNN21" s="217"/>
      <c r="FNO21" s="217"/>
      <c r="FNP21" s="217"/>
      <c r="FNQ21" s="217"/>
      <c r="FNR21" s="217"/>
      <c r="FNS21" s="217"/>
      <c r="FNT21" s="217"/>
      <c r="FNU21" s="217"/>
      <c r="FNV21" s="217"/>
      <c r="FNW21" s="217"/>
      <c r="FNX21" s="217"/>
      <c r="FNY21" s="217"/>
      <c r="FNZ21" s="217"/>
      <c r="FOA21" s="217"/>
      <c r="FOB21" s="217"/>
      <c r="FOC21" s="217"/>
      <c r="FOD21" s="217"/>
      <c r="FOE21" s="217"/>
      <c r="FOF21" s="217"/>
      <c r="FOG21" s="217"/>
      <c r="FOH21" s="217"/>
      <c r="FOI21" s="217"/>
      <c r="FOJ21" s="217"/>
      <c r="FOK21" s="217"/>
      <c r="FOL21" s="217"/>
      <c r="FOM21" s="217"/>
      <c r="FON21" s="217"/>
      <c r="FOO21" s="217"/>
      <c r="FOP21" s="217"/>
      <c r="FOQ21" s="217"/>
      <c r="FOR21" s="217"/>
      <c r="FOS21" s="217"/>
      <c r="FOT21" s="217"/>
      <c r="FOU21" s="217"/>
      <c r="FOV21" s="217"/>
      <c r="FOW21" s="217"/>
      <c r="FOX21" s="217"/>
      <c r="FOY21" s="217"/>
      <c r="FOZ21" s="217"/>
      <c r="FPA21" s="217"/>
      <c r="FPB21" s="217"/>
      <c r="FPC21" s="217"/>
      <c r="FPD21" s="217"/>
      <c r="FPE21" s="217"/>
      <c r="FPF21" s="217"/>
      <c r="FPG21" s="217"/>
      <c r="FPH21" s="217"/>
      <c r="FPI21" s="217"/>
      <c r="FPJ21" s="217"/>
      <c r="FPK21" s="217"/>
      <c r="FPL21" s="217"/>
      <c r="FPM21" s="217"/>
      <c r="FPN21" s="217"/>
      <c r="FPO21" s="217"/>
      <c r="FPP21" s="217"/>
      <c r="FPQ21" s="217"/>
      <c r="FPR21" s="217"/>
      <c r="FPS21" s="217"/>
      <c r="FPT21" s="217"/>
      <c r="FPU21" s="217"/>
      <c r="FPV21" s="217"/>
      <c r="FPW21" s="217"/>
      <c r="FPX21" s="217"/>
      <c r="FPY21" s="217"/>
      <c r="FPZ21" s="217"/>
      <c r="FQA21" s="217"/>
      <c r="FQB21" s="217"/>
      <c r="FQC21" s="217"/>
      <c r="FQD21" s="217"/>
      <c r="FQE21" s="217"/>
      <c r="FQF21" s="217"/>
      <c r="FQG21" s="217"/>
      <c r="FQH21" s="217"/>
      <c r="FQI21" s="217"/>
      <c r="FQJ21" s="217"/>
      <c r="FQK21" s="217"/>
      <c r="FQL21" s="217"/>
      <c r="FQM21" s="217"/>
      <c r="FQN21" s="217"/>
      <c r="FQO21" s="217"/>
      <c r="FQP21" s="217"/>
      <c r="FQQ21" s="217"/>
      <c r="FQR21" s="217"/>
      <c r="FQS21" s="217"/>
      <c r="FQT21" s="217"/>
      <c r="FQU21" s="217"/>
      <c r="FQV21" s="217"/>
      <c r="FQW21" s="217"/>
      <c r="FQX21" s="217"/>
      <c r="FQY21" s="217"/>
      <c r="FQZ21" s="217"/>
      <c r="FRA21" s="217"/>
      <c r="FRB21" s="217"/>
      <c r="FRC21" s="217"/>
      <c r="FRD21" s="217"/>
      <c r="FRE21" s="217"/>
      <c r="FRF21" s="217"/>
      <c r="FRG21" s="217"/>
      <c r="FRH21" s="217"/>
      <c r="FRI21" s="217"/>
      <c r="FRJ21" s="217"/>
      <c r="FRK21" s="217"/>
      <c r="FRL21" s="217"/>
      <c r="FRM21" s="217"/>
      <c r="FRN21" s="217"/>
      <c r="FRO21" s="217"/>
      <c r="FRP21" s="217"/>
      <c r="FRQ21" s="217"/>
      <c r="FRR21" s="217"/>
      <c r="FRS21" s="217"/>
      <c r="FRT21" s="217"/>
      <c r="FRU21" s="217"/>
      <c r="FRV21" s="217"/>
      <c r="FRW21" s="217"/>
      <c r="FRX21" s="217"/>
      <c r="FRY21" s="217"/>
      <c r="FRZ21" s="217"/>
      <c r="FSA21" s="217"/>
      <c r="FSB21" s="217"/>
      <c r="FSC21" s="217"/>
      <c r="FSD21" s="217"/>
      <c r="FSE21" s="217"/>
      <c r="FSF21" s="217"/>
      <c r="FSG21" s="217"/>
      <c r="FSH21" s="217"/>
      <c r="FSI21" s="217"/>
      <c r="FSJ21" s="217"/>
      <c r="FSK21" s="217"/>
      <c r="FSL21" s="217"/>
      <c r="FSM21" s="217"/>
      <c r="FSN21" s="217"/>
      <c r="FSO21" s="217"/>
      <c r="FSP21" s="217"/>
      <c r="FSQ21" s="217"/>
      <c r="FSR21" s="217"/>
      <c r="FSS21" s="217"/>
      <c r="FST21" s="217"/>
      <c r="FSU21" s="217"/>
      <c r="FSV21" s="217"/>
      <c r="FSW21" s="217"/>
      <c r="FSX21" s="217"/>
      <c r="FSY21" s="217"/>
      <c r="FSZ21" s="217"/>
      <c r="FTA21" s="217"/>
      <c r="FTB21" s="217"/>
      <c r="FTC21" s="217"/>
      <c r="FTD21" s="217"/>
      <c r="FTE21" s="217"/>
      <c r="FTF21" s="217"/>
      <c r="FTG21" s="217"/>
      <c r="FTH21" s="217"/>
      <c r="FTI21" s="217"/>
      <c r="FTJ21" s="217"/>
      <c r="FTK21" s="217"/>
      <c r="FTL21" s="217"/>
      <c r="FTM21" s="217"/>
      <c r="FTN21" s="217"/>
      <c r="FTO21" s="217"/>
      <c r="FTP21" s="217"/>
      <c r="FTQ21" s="217"/>
      <c r="FTR21" s="217"/>
      <c r="FTS21" s="217"/>
      <c r="FTT21" s="217"/>
      <c r="FTU21" s="217"/>
      <c r="FTV21" s="217"/>
      <c r="FTW21" s="217"/>
      <c r="FTX21" s="217"/>
      <c r="FTY21" s="217"/>
      <c r="FTZ21" s="217"/>
      <c r="FUA21" s="217"/>
      <c r="FUB21" s="217"/>
      <c r="FUC21" s="217"/>
      <c r="FUD21" s="217"/>
      <c r="FUE21" s="217"/>
      <c r="FUF21" s="217"/>
      <c r="FUG21" s="217"/>
      <c r="FUH21" s="217"/>
      <c r="FUI21" s="217"/>
      <c r="FUJ21" s="217"/>
      <c r="FUK21" s="217"/>
      <c r="FUL21" s="217"/>
      <c r="FUM21" s="217"/>
      <c r="FUN21" s="217"/>
      <c r="FUO21" s="217"/>
      <c r="FUP21" s="217"/>
      <c r="FUQ21" s="217"/>
      <c r="FUR21" s="217"/>
      <c r="FUS21" s="217"/>
      <c r="FUT21" s="217"/>
      <c r="FUU21" s="217"/>
      <c r="FUV21" s="217"/>
      <c r="FUW21" s="217"/>
      <c r="FUX21" s="217"/>
      <c r="FUY21" s="217"/>
      <c r="FUZ21" s="217"/>
      <c r="FVA21" s="217"/>
      <c r="FVB21" s="217"/>
      <c r="FVC21" s="217"/>
      <c r="FVD21" s="217"/>
      <c r="FVE21" s="217"/>
      <c r="FVF21" s="217"/>
      <c r="FVG21" s="217"/>
      <c r="FVH21" s="217"/>
      <c r="FVI21" s="217"/>
      <c r="FVJ21" s="217"/>
      <c r="FVK21" s="217"/>
      <c r="FVL21" s="217"/>
      <c r="FVM21" s="217"/>
      <c r="FVP21" s="217"/>
      <c r="FVQ21" s="217"/>
      <c r="FVR21" s="217"/>
      <c r="FVS21" s="217"/>
      <c r="FVT21" s="217"/>
      <c r="FVU21" s="217"/>
      <c r="FVV21" s="217"/>
      <c r="FVW21" s="217"/>
      <c r="FVX21" s="217"/>
      <c r="FVY21" s="217"/>
      <c r="FVZ21" s="217"/>
      <c r="FWA21" s="217"/>
      <c r="FWB21" s="217"/>
      <c r="FWC21" s="217"/>
      <c r="FWD21" s="217"/>
      <c r="FWE21" s="217"/>
      <c r="FWF21" s="217"/>
      <c r="FWG21" s="217"/>
      <c r="FWH21" s="217"/>
      <c r="FWI21" s="217"/>
      <c r="FWJ21" s="217"/>
      <c r="FWK21" s="217"/>
      <c r="FWL21" s="217"/>
      <c r="FWM21" s="217"/>
      <c r="FWN21" s="217"/>
      <c r="FWO21" s="217"/>
      <c r="FWP21" s="217"/>
      <c r="FWQ21" s="217"/>
      <c r="FWR21" s="217"/>
      <c r="FWS21" s="217"/>
      <c r="FWT21" s="217"/>
      <c r="FWU21" s="217"/>
      <c r="FWV21" s="217"/>
      <c r="FWW21" s="217"/>
      <c r="FWX21" s="217"/>
      <c r="FWY21" s="217"/>
      <c r="FWZ21" s="217"/>
      <c r="FXA21" s="217"/>
      <c r="FXB21" s="217"/>
      <c r="FXC21" s="217"/>
      <c r="FXD21" s="217"/>
      <c r="FXE21" s="217"/>
      <c r="FXF21" s="217"/>
      <c r="FXG21" s="217"/>
      <c r="FXH21" s="217"/>
      <c r="FXI21" s="217"/>
      <c r="FXJ21" s="217"/>
      <c r="FXK21" s="217"/>
      <c r="FXL21" s="217"/>
      <c r="FXM21" s="217"/>
      <c r="FXN21" s="217"/>
      <c r="FXO21" s="217"/>
      <c r="FXP21" s="217"/>
      <c r="FXQ21" s="217"/>
      <c r="FXR21" s="217"/>
      <c r="FXS21" s="217"/>
      <c r="FXT21" s="217"/>
      <c r="FXU21" s="217"/>
      <c r="FXV21" s="217"/>
      <c r="FXW21" s="217"/>
      <c r="FXX21" s="217"/>
      <c r="FXY21" s="217"/>
      <c r="FXZ21" s="217"/>
      <c r="FYA21" s="217"/>
      <c r="FYB21" s="217"/>
      <c r="FYC21" s="217"/>
      <c r="FYD21" s="217"/>
      <c r="FYE21" s="217"/>
      <c r="FYF21" s="217"/>
      <c r="FYG21" s="217"/>
      <c r="FYH21" s="217"/>
      <c r="FYI21" s="217"/>
      <c r="FYJ21" s="217"/>
      <c r="FYK21" s="217"/>
      <c r="FYL21" s="217"/>
      <c r="FYM21" s="217"/>
      <c r="FYN21" s="217"/>
      <c r="FYO21" s="217"/>
      <c r="FYP21" s="217"/>
      <c r="FYQ21" s="217"/>
      <c r="FYR21" s="217"/>
      <c r="FYS21" s="217"/>
      <c r="FYT21" s="217"/>
      <c r="FYU21" s="217"/>
      <c r="FYV21" s="217"/>
      <c r="FYW21" s="217"/>
      <c r="FYX21" s="217"/>
      <c r="FYY21" s="217"/>
      <c r="FYZ21" s="217"/>
      <c r="FZA21" s="217"/>
      <c r="FZB21" s="217"/>
      <c r="FZC21" s="217"/>
      <c r="FZD21" s="217"/>
      <c r="FZE21" s="217"/>
      <c r="FZF21" s="217"/>
      <c r="FZG21" s="217"/>
      <c r="FZH21" s="217"/>
      <c r="FZI21" s="217"/>
      <c r="FZJ21" s="217"/>
      <c r="FZK21" s="217"/>
      <c r="FZL21" s="217"/>
      <c r="FZM21" s="217"/>
      <c r="FZN21" s="217"/>
      <c r="FZO21" s="217"/>
      <c r="FZP21" s="217"/>
      <c r="FZQ21" s="217"/>
      <c r="FZR21" s="217"/>
      <c r="FZS21" s="217"/>
      <c r="FZT21" s="217"/>
      <c r="FZU21" s="217"/>
      <c r="FZV21" s="217"/>
      <c r="FZW21" s="217"/>
      <c r="FZX21" s="217"/>
      <c r="FZY21" s="217"/>
      <c r="FZZ21" s="217"/>
      <c r="GAA21" s="217"/>
      <c r="GAB21" s="217"/>
      <c r="GAC21" s="217"/>
      <c r="GAD21" s="217"/>
      <c r="GAE21" s="217"/>
      <c r="GAF21" s="217"/>
      <c r="GAG21" s="217"/>
      <c r="GAH21" s="217"/>
      <c r="GAI21" s="217"/>
      <c r="GAJ21" s="217"/>
      <c r="GAK21" s="217"/>
      <c r="GAL21" s="217"/>
      <c r="GAM21" s="217"/>
      <c r="GAN21" s="217"/>
      <c r="GAO21" s="217"/>
      <c r="GAP21" s="217"/>
      <c r="GAQ21" s="217"/>
      <c r="GAR21" s="217"/>
      <c r="GAS21" s="217"/>
      <c r="GAT21" s="217"/>
      <c r="GAU21" s="217"/>
      <c r="GAV21" s="217"/>
      <c r="GAW21" s="217"/>
      <c r="GAX21" s="217"/>
      <c r="GAY21" s="217"/>
      <c r="GAZ21" s="217"/>
      <c r="GBA21" s="217"/>
      <c r="GBB21" s="217"/>
      <c r="GBC21" s="217"/>
      <c r="GBD21" s="217"/>
      <c r="GBE21" s="217"/>
      <c r="GBF21" s="217"/>
      <c r="GBG21" s="217"/>
      <c r="GBH21" s="217"/>
      <c r="GBI21" s="217"/>
      <c r="GBJ21" s="217"/>
      <c r="GBK21" s="217"/>
      <c r="GBL21" s="217"/>
      <c r="GBM21" s="217"/>
      <c r="GBN21" s="217"/>
      <c r="GBO21" s="217"/>
      <c r="GBP21" s="217"/>
      <c r="GBQ21" s="217"/>
      <c r="GBR21" s="217"/>
      <c r="GBS21" s="217"/>
      <c r="GBT21" s="217"/>
      <c r="GBU21" s="217"/>
      <c r="GBV21" s="217"/>
      <c r="GBW21" s="217"/>
      <c r="GBX21" s="217"/>
      <c r="GBY21" s="217"/>
      <c r="GBZ21" s="217"/>
      <c r="GCA21" s="217"/>
      <c r="GCB21" s="217"/>
      <c r="GCC21" s="217"/>
      <c r="GCD21" s="217"/>
      <c r="GCE21" s="217"/>
      <c r="GCF21" s="217"/>
      <c r="GCG21" s="217"/>
      <c r="GCH21" s="217"/>
      <c r="GCI21" s="217"/>
      <c r="GCJ21" s="217"/>
      <c r="GCK21" s="217"/>
      <c r="GCL21" s="217"/>
      <c r="GCM21" s="217"/>
      <c r="GCN21" s="217"/>
      <c r="GCO21" s="217"/>
      <c r="GCP21" s="217"/>
      <c r="GCQ21" s="217"/>
      <c r="GCR21" s="217"/>
      <c r="GCS21" s="217"/>
      <c r="GCT21" s="217"/>
      <c r="GCU21" s="217"/>
      <c r="GCV21" s="217"/>
      <c r="GCW21" s="217"/>
      <c r="GCX21" s="217"/>
      <c r="GCY21" s="217"/>
      <c r="GCZ21" s="217"/>
      <c r="GDA21" s="217"/>
      <c r="GDB21" s="217"/>
      <c r="GDC21" s="217"/>
      <c r="GDD21" s="217"/>
      <c r="GDE21" s="217"/>
      <c r="GDF21" s="217"/>
      <c r="GDG21" s="217"/>
      <c r="GDH21" s="217"/>
      <c r="GDI21" s="217"/>
      <c r="GDJ21" s="217"/>
      <c r="GDK21" s="217"/>
      <c r="GDL21" s="217"/>
      <c r="GDM21" s="217"/>
      <c r="GDN21" s="217"/>
      <c r="GDO21" s="217"/>
      <c r="GDP21" s="217"/>
      <c r="GDQ21" s="217"/>
      <c r="GDR21" s="217"/>
      <c r="GDS21" s="217"/>
      <c r="GDT21" s="217"/>
      <c r="GDU21" s="217"/>
      <c r="GDV21" s="217"/>
      <c r="GDW21" s="217"/>
      <c r="GDX21" s="217"/>
      <c r="GDY21" s="217"/>
      <c r="GDZ21" s="217"/>
      <c r="GEA21" s="217"/>
      <c r="GEB21" s="217"/>
      <c r="GEC21" s="217"/>
      <c r="GED21" s="217"/>
      <c r="GEE21" s="217"/>
      <c r="GEF21" s="217"/>
      <c r="GEG21" s="217"/>
      <c r="GEH21" s="217"/>
      <c r="GEI21" s="217"/>
      <c r="GEJ21" s="217"/>
      <c r="GEK21" s="217"/>
      <c r="GEL21" s="217"/>
      <c r="GEM21" s="217"/>
      <c r="GEN21" s="217"/>
      <c r="GEO21" s="217"/>
      <c r="GEP21" s="217"/>
      <c r="GEQ21" s="217"/>
      <c r="GER21" s="217"/>
      <c r="GES21" s="217"/>
      <c r="GET21" s="217"/>
      <c r="GEU21" s="217"/>
      <c r="GEV21" s="217"/>
      <c r="GEW21" s="217"/>
      <c r="GEX21" s="217"/>
      <c r="GEY21" s="217"/>
      <c r="GEZ21" s="217"/>
      <c r="GFA21" s="217"/>
      <c r="GFB21" s="217"/>
      <c r="GFC21" s="217"/>
      <c r="GFD21" s="217"/>
      <c r="GFE21" s="217"/>
      <c r="GFF21" s="217"/>
      <c r="GFG21" s="217"/>
      <c r="GFH21" s="217"/>
      <c r="GFI21" s="217"/>
      <c r="GFL21" s="217"/>
      <c r="GFM21" s="217"/>
      <c r="GFN21" s="217"/>
      <c r="GFO21" s="217"/>
      <c r="GFP21" s="217"/>
      <c r="GFQ21" s="217"/>
      <c r="GFR21" s="217"/>
      <c r="GFS21" s="217"/>
      <c r="GFT21" s="217"/>
      <c r="GFU21" s="217"/>
      <c r="GFV21" s="217"/>
      <c r="GFW21" s="217"/>
      <c r="GFX21" s="217"/>
      <c r="GFY21" s="217"/>
      <c r="GFZ21" s="217"/>
      <c r="GGA21" s="217"/>
      <c r="GGB21" s="217"/>
      <c r="GGC21" s="217"/>
      <c r="GGD21" s="217"/>
      <c r="GGE21" s="217"/>
      <c r="GGF21" s="217"/>
      <c r="GGG21" s="217"/>
      <c r="GGH21" s="217"/>
      <c r="GGI21" s="217"/>
      <c r="GGJ21" s="217"/>
      <c r="GGK21" s="217"/>
      <c r="GGL21" s="217"/>
      <c r="GGM21" s="217"/>
      <c r="GGN21" s="217"/>
      <c r="GGO21" s="217"/>
      <c r="GGP21" s="217"/>
      <c r="GGQ21" s="217"/>
      <c r="GGR21" s="217"/>
      <c r="GGS21" s="217"/>
      <c r="GGT21" s="217"/>
      <c r="GGU21" s="217"/>
      <c r="GGV21" s="217"/>
      <c r="GGW21" s="217"/>
      <c r="GGX21" s="217"/>
      <c r="GGY21" s="217"/>
      <c r="GGZ21" s="217"/>
      <c r="GHA21" s="217"/>
      <c r="GHB21" s="217"/>
      <c r="GHC21" s="217"/>
      <c r="GHD21" s="217"/>
      <c r="GHE21" s="217"/>
      <c r="GHF21" s="217"/>
      <c r="GHG21" s="217"/>
      <c r="GHH21" s="217"/>
      <c r="GHI21" s="217"/>
      <c r="GHJ21" s="217"/>
      <c r="GHK21" s="217"/>
      <c r="GHL21" s="217"/>
      <c r="GHM21" s="217"/>
      <c r="GHN21" s="217"/>
      <c r="GHO21" s="217"/>
      <c r="GHP21" s="217"/>
      <c r="GHQ21" s="217"/>
      <c r="GHR21" s="217"/>
      <c r="GHS21" s="217"/>
      <c r="GHT21" s="217"/>
      <c r="GHU21" s="217"/>
      <c r="GHV21" s="217"/>
      <c r="GHW21" s="217"/>
      <c r="GHX21" s="217"/>
      <c r="GHY21" s="217"/>
      <c r="GHZ21" s="217"/>
      <c r="GIA21" s="217"/>
      <c r="GIB21" s="217"/>
      <c r="GIC21" s="217"/>
      <c r="GID21" s="217"/>
      <c r="GIE21" s="217"/>
      <c r="GIF21" s="217"/>
      <c r="GIG21" s="217"/>
      <c r="GIH21" s="217"/>
      <c r="GII21" s="217"/>
      <c r="GIJ21" s="217"/>
      <c r="GIK21" s="217"/>
      <c r="GIL21" s="217"/>
      <c r="GIM21" s="217"/>
      <c r="GIN21" s="217"/>
      <c r="GIO21" s="217"/>
      <c r="GIP21" s="217"/>
      <c r="GIQ21" s="217"/>
      <c r="GIR21" s="217"/>
      <c r="GIS21" s="217"/>
      <c r="GIT21" s="217"/>
      <c r="GIU21" s="217"/>
      <c r="GIV21" s="217"/>
      <c r="GIW21" s="217"/>
      <c r="GIX21" s="217"/>
      <c r="GIY21" s="217"/>
      <c r="GIZ21" s="217"/>
      <c r="GJA21" s="217"/>
      <c r="GJB21" s="217"/>
      <c r="GJC21" s="217"/>
      <c r="GJD21" s="217"/>
      <c r="GJE21" s="217"/>
      <c r="GJF21" s="217"/>
      <c r="GJG21" s="217"/>
      <c r="GJH21" s="217"/>
      <c r="GJI21" s="217"/>
      <c r="GJJ21" s="217"/>
      <c r="GJK21" s="217"/>
      <c r="GJL21" s="217"/>
      <c r="GJM21" s="217"/>
      <c r="GJN21" s="217"/>
      <c r="GJO21" s="217"/>
      <c r="GJP21" s="217"/>
      <c r="GJQ21" s="217"/>
      <c r="GJR21" s="217"/>
      <c r="GJS21" s="217"/>
      <c r="GJT21" s="217"/>
      <c r="GJU21" s="217"/>
      <c r="GJV21" s="217"/>
      <c r="GJW21" s="217"/>
      <c r="GJX21" s="217"/>
      <c r="GJY21" s="217"/>
      <c r="GJZ21" s="217"/>
      <c r="GKA21" s="217"/>
      <c r="GKB21" s="217"/>
      <c r="GKC21" s="217"/>
      <c r="GKD21" s="217"/>
      <c r="GKE21" s="217"/>
      <c r="GKF21" s="217"/>
      <c r="GKG21" s="217"/>
      <c r="GKH21" s="217"/>
      <c r="GKI21" s="217"/>
      <c r="GKJ21" s="217"/>
      <c r="GKK21" s="217"/>
      <c r="GKL21" s="217"/>
      <c r="GKM21" s="217"/>
      <c r="GKN21" s="217"/>
      <c r="GKO21" s="217"/>
      <c r="GKP21" s="217"/>
      <c r="GKQ21" s="217"/>
      <c r="GKR21" s="217"/>
      <c r="GKS21" s="217"/>
      <c r="GKT21" s="217"/>
      <c r="GKU21" s="217"/>
      <c r="GKV21" s="217"/>
      <c r="GKW21" s="217"/>
      <c r="GKX21" s="217"/>
      <c r="GKY21" s="217"/>
      <c r="GKZ21" s="217"/>
      <c r="GLA21" s="217"/>
      <c r="GLB21" s="217"/>
      <c r="GLC21" s="217"/>
      <c r="GLD21" s="217"/>
      <c r="GLE21" s="217"/>
      <c r="GLF21" s="217"/>
      <c r="GLG21" s="217"/>
      <c r="GLH21" s="217"/>
      <c r="GLI21" s="217"/>
      <c r="GLJ21" s="217"/>
      <c r="GLK21" s="217"/>
      <c r="GLL21" s="217"/>
      <c r="GLM21" s="217"/>
      <c r="GLN21" s="217"/>
      <c r="GLO21" s="217"/>
      <c r="GLP21" s="217"/>
      <c r="GLQ21" s="217"/>
      <c r="GLR21" s="217"/>
      <c r="GLS21" s="217"/>
      <c r="GLT21" s="217"/>
      <c r="GLU21" s="217"/>
      <c r="GLV21" s="217"/>
      <c r="GLW21" s="217"/>
      <c r="GLX21" s="217"/>
      <c r="GLY21" s="217"/>
      <c r="GLZ21" s="217"/>
      <c r="GMA21" s="217"/>
      <c r="GMB21" s="217"/>
      <c r="GMC21" s="217"/>
      <c r="GMD21" s="217"/>
      <c r="GME21" s="217"/>
      <c r="GMF21" s="217"/>
      <c r="GMG21" s="217"/>
      <c r="GMH21" s="217"/>
      <c r="GMI21" s="217"/>
      <c r="GMJ21" s="217"/>
      <c r="GMK21" s="217"/>
      <c r="GML21" s="217"/>
      <c r="GMM21" s="217"/>
      <c r="GMN21" s="217"/>
      <c r="GMO21" s="217"/>
      <c r="GMP21" s="217"/>
      <c r="GMQ21" s="217"/>
      <c r="GMR21" s="217"/>
      <c r="GMS21" s="217"/>
      <c r="GMT21" s="217"/>
      <c r="GMU21" s="217"/>
      <c r="GMV21" s="217"/>
      <c r="GMW21" s="217"/>
      <c r="GMX21" s="217"/>
      <c r="GMY21" s="217"/>
      <c r="GMZ21" s="217"/>
      <c r="GNA21" s="217"/>
      <c r="GNB21" s="217"/>
      <c r="GNC21" s="217"/>
      <c r="GND21" s="217"/>
      <c r="GNE21" s="217"/>
      <c r="GNF21" s="217"/>
      <c r="GNG21" s="217"/>
      <c r="GNH21" s="217"/>
      <c r="GNI21" s="217"/>
      <c r="GNJ21" s="217"/>
      <c r="GNK21" s="217"/>
      <c r="GNL21" s="217"/>
      <c r="GNM21" s="217"/>
      <c r="GNN21" s="217"/>
      <c r="GNO21" s="217"/>
      <c r="GNP21" s="217"/>
      <c r="GNQ21" s="217"/>
      <c r="GNR21" s="217"/>
      <c r="GNS21" s="217"/>
      <c r="GNT21" s="217"/>
      <c r="GNU21" s="217"/>
      <c r="GNV21" s="217"/>
      <c r="GNW21" s="217"/>
      <c r="GNX21" s="217"/>
      <c r="GNY21" s="217"/>
      <c r="GNZ21" s="217"/>
      <c r="GOA21" s="217"/>
      <c r="GOB21" s="217"/>
      <c r="GOC21" s="217"/>
      <c r="GOD21" s="217"/>
      <c r="GOE21" s="217"/>
      <c r="GOF21" s="217"/>
      <c r="GOG21" s="217"/>
      <c r="GOH21" s="217"/>
      <c r="GOI21" s="217"/>
      <c r="GOJ21" s="217"/>
      <c r="GOK21" s="217"/>
      <c r="GOL21" s="217"/>
      <c r="GOM21" s="217"/>
      <c r="GON21" s="217"/>
      <c r="GOO21" s="217"/>
      <c r="GOP21" s="217"/>
      <c r="GOQ21" s="217"/>
      <c r="GOR21" s="217"/>
      <c r="GOS21" s="217"/>
      <c r="GOT21" s="217"/>
      <c r="GOU21" s="217"/>
      <c r="GOV21" s="217"/>
      <c r="GOW21" s="217"/>
      <c r="GOX21" s="217"/>
      <c r="GOY21" s="217"/>
      <c r="GOZ21" s="217"/>
      <c r="GPA21" s="217"/>
      <c r="GPB21" s="217"/>
      <c r="GPC21" s="217"/>
      <c r="GPD21" s="217"/>
      <c r="GPE21" s="217"/>
      <c r="GPH21" s="217"/>
      <c r="GPI21" s="217"/>
      <c r="GPJ21" s="217"/>
      <c r="GPK21" s="217"/>
      <c r="GPL21" s="217"/>
      <c r="GPM21" s="217"/>
      <c r="GPN21" s="217"/>
      <c r="GPO21" s="217"/>
      <c r="GPP21" s="217"/>
      <c r="GPQ21" s="217"/>
      <c r="GPR21" s="217"/>
      <c r="GPS21" s="217"/>
      <c r="GPT21" s="217"/>
      <c r="GPU21" s="217"/>
      <c r="GPV21" s="217"/>
      <c r="GPW21" s="217"/>
      <c r="GPX21" s="217"/>
      <c r="GPY21" s="217"/>
      <c r="GPZ21" s="217"/>
      <c r="GQA21" s="217"/>
      <c r="GQB21" s="217"/>
      <c r="GQC21" s="217"/>
      <c r="GQD21" s="217"/>
      <c r="GQE21" s="217"/>
      <c r="GQF21" s="217"/>
      <c r="GQG21" s="217"/>
      <c r="GQH21" s="217"/>
      <c r="GQI21" s="217"/>
      <c r="GQJ21" s="217"/>
      <c r="GQK21" s="217"/>
      <c r="GQL21" s="217"/>
      <c r="GQM21" s="217"/>
      <c r="GQN21" s="217"/>
      <c r="GQO21" s="217"/>
      <c r="GQP21" s="217"/>
      <c r="GQQ21" s="217"/>
      <c r="GQR21" s="217"/>
      <c r="GQS21" s="217"/>
      <c r="GQT21" s="217"/>
      <c r="GQU21" s="217"/>
      <c r="GQV21" s="217"/>
      <c r="GQW21" s="217"/>
      <c r="GQX21" s="217"/>
      <c r="GQY21" s="217"/>
      <c r="GQZ21" s="217"/>
      <c r="GRA21" s="217"/>
      <c r="GRB21" s="217"/>
      <c r="GRC21" s="217"/>
      <c r="GRD21" s="217"/>
      <c r="GRE21" s="217"/>
      <c r="GRF21" s="217"/>
      <c r="GRG21" s="217"/>
      <c r="GRH21" s="217"/>
      <c r="GRI21" s="217"/>
      <c r="GRJ21" s="217"/>
      <c r="GRK21" s="217"/>
      <c r="GRL21" s="217"/>
      <c r="GRM21" s="217"/>
      <c r="GRN21" s="217"/>
      <c r="GRO21" s="217"/>
      <c r="GRP21" s="217"/>
      <c r="GRQ21" s="217"/>
      <c r="GRR21" s="217"/>
      <c r="GRS21" s="217"/>
      <c r="GRT21" s="217"/>
      <c r="GRU21" s="217"/>
      <c r="GRV21" s="217"/>
      <c r="GRW21" s="217"/>
      <c r="GRX21" s="217"/>
      <c r="GRY21" s="217"/>
      <c r="GRZ21" s="217"/>
      <c r="GSA21" s="217"/>
      <c r="GSB21" s="217"/>
      <c r="GSC21" s="217"/>
      <c r="GSD21" s="217"/>
      <c r="GSE21" s="217"/>
      <c r="GSF21" s="217"/>
      <c r="GSG21" s="217"/>
      <c r="GSH21" s="217"/>
      <c r="GSI21" s="217"/>
      <c r="GSJ21" s="217"/>
      <c r="GSK21" s="217"/>
      <c r="GSL21" s="217"/>
      <c r="GSM21" s="217"/>
      <c r="GSN21" s="217"/>
      <c r="GSO21" s="217"/>
      <c r="GSP21" s="217"/>
      <c r="GSQ21" s="217"/>
      <c r="GSR21" s="217"/>
      <c r="GSS21" s="217"/>
      <c r="GST21" s="217"/>
      <c r="GSU21" s="217"/>
      <c r="GSV21" s="217"/>
      <c r="GSW21" s="217"/>
      <c r="GSX21" s="217"/>
      <c r="GSY21" s="217"/>
      <c r="GSZ21" s="217"/>
      <c r="GTA21" s="217"/>
      <c r="GTB21" s="217"/>
      <c r="GTC21" s="217"/>
      <c r="GTD21" s="217"/>
      <c r="GTE21" s="217"/>
      <c r="GTF21" s="217"/>
      <c r="GTG21" s="217"/>
      <c r="GTH21" s="217"/>
      <c r="GTI21" s="217"/>
      <c r="GTJ21" s="217"/>
      <c r="GTK21" s="217"/>
      <c r="GTL21" s="217"/>
      <c r="GTM21" s="217"/>
      <c r="GTN21" s="217"/>
      <c r="GTO21" s="217"/>
      <c r="GTP21" s="217"/>
      <c r="GTQ21" s="217"/>
      <c r="GTR21" s="217"/>
      <c r="GTS21" s="217"/>
      <c r="GTT21" s="217"/>
      <c r="GTU21" s="217"/>
      <c r="GTV21" s="217"/>
      <c r="GTW21" s="217"/>
      <c r="GTX21" s="217"/>
      <c r="GTY21" s="217"/>
      <c r="GTZ21" s="217"/>
      <c r="GUA21" s="217"/>
      <c r="GUB21" s="217"/>
      <c r="GUC21" s="217"/>
      <c r="GUD21" s="217"/>
      <c r="GUE21" s="217"/>
      <c r="GUF21" s="217"/>
      <c r="GUG21" s="217"/>
      <c r="GUH21" s="217"/>
      <c r="GUI21" s="217"/>
      <c r="GUJ21" s="217"/>
      <c r="GUK21" s="217"/>
      <c r="GUL21" s="217"/>
      <c r="GUM21" s="217"/>
      <c r="GUN21" s="217"/>
      <c r="GUO21" s="217"/>
      <c r="GUP21" s="217"/>
      <c r="GUQ21" s="217"/>
      <c r="GUR21" s="217"/>
      <c r="GUS21" s="217"/>
      <c r="GUT21" s="217"/>
      <c r="GUU21" s="217"/>
      <c r="GUV21" s="217"/>
      <c r="GUW21" s="217"/>
      <c r="GUX21" s="217"/>
      <c r="GUY21" s="217"/>
      <c r="GUZ21" s="217"/>
      <c r="GVA21" s="217"/>
      <c r="GVB21" s="217"/>
      <c r="GVC21" s="217"/>
      <c r="GVD21" s="217"/>
      <c r="GVE21" s="217"/>
      <c r="GVF21" s="217"/>
      <c r="GVG21" s="217"/>
      <c r="GVH21" s="217"/>
      <c r="GVI21" s="217"/>
      <c r="GVJ21" s="217"/>
      <c r="GVK21" s="217"/>
      <c r="GVL21" s="217"/>
      <c r="GVM21" s="217"/>
      <c r="GVN21" s="217"/>
      <c r="GVO21" s="217"/>
      <c r="GVP21" s="217"/>
      <c r="GVQ21" s="217"/>
      <c r="GVR21" s="217"/>
      <c r="GVS21" s="217"/>
      <c r="GVT21" s="217"/>
      <c r="GVU21" s="217"/>
      <c r="GVV21" s="217"/>
      <c r="GVW21" s="217"/>
      <c r="GVX21" s="217"/>
      <c r="GVY21" s="217"/>
      <c r="GVZ21" s="217"/>
      <c r="GWA21" s="217"/>
      <c r="GWB21" s="217"/>
      <c r="GWC21" s="217"/>
      <c r="GWD21" s="217"/>
      <c r="GWE21" s="217"/>
      <c r="GWF21" s="217"/>
      <c r="GWG21" s="217"/>
      <c r="GWH21" s="217"/>
      <c r="GWI21" s="217"/>
      <c r="GWJ21" s="217"/>
      <c r="GWK21" s="217"/>
      <c r="GWL21" s="217"/>
      <c r="GWM21" s="217"/>
      <c r="GWN21" s="217"/>
      <c r="GWO21" s="217"/>
      <c r="GWP21" s="217"/>
      <c r="GWQ21" s="217"/>
      <c r="GWR21" s="217"/>
      <c r="GWS21" s="217"/>
      <c r="GWT21" s="217"/>
      <c r="GWU21" s="217"/>
      <c r="GWV21" s="217"/>
      <c r="GWW21" s="217"/>
      <c r="GWX21" s="217"/>
      <c r="GWY21" s="217"/>
      <c r="GWZ21" s="217"/>
      <c r="GXA21" s="217"/>
      <c r="GXB21" s="217"/>
      <c r="GXC21" s="217"/>
      <c r="GXD21" s="217"/>
      <c r="GXE21" s="217"/>
      <c r="GXF21" s="217"/>
      <c r="GXG21" s="217"/>
      <c r="GXH21" s="217"/>
      <c r="GXI21" s="217"/>
      <c r="GXJ21" s="217"/>
      <c r="GXK21" s="217"/>
      <c r="GXL21" s="217"/>
      <c r="GXM21" s="217"/>
      <c r="GXN21" s="217"/>
      <c r="GXO21" s="217"/>
      <c r="GXP21" s="217"/>
      <c r="GXQ21" s="217"/>
      <c r="GXR21" s="217"/>
      <c r="GXS21" s="217"/>
      <c r="GXT21" s="217"/>
      <c r="GXU21" s="217"/>
      <c r="GXV21" s="217"/>
      <c r="GXW21" s="217"/>
      <c r="GXX21" s="217"/>
      <c r="GXY21" s="217"/>
      <c r="GXZ21" s="217"/>
      <c r="GYA21" s="217"/>
      <c r="GYB21" s="217"/>
      <c r="GYC21" s="217"/>
      <c r="GYD21" s="217"/>
      <c r="GYE21" s="217"/>
      <c r="GYF21" s="217"/>
      <c r="GYG21" s="217"/>
      <c r="GYH21" s="217"/>
      <c r="GYI21" s="217"/>
      <c r="GYJ21" s="217"/>
      <c r="GYK21" s="217"/>
      <c r="GYL21" s="217"/>
      <c r="GYM21" s="217"/>
      <c r="GYN21" s="217"/>
      <c r="GYO21" s="217"/>
      <c r="GYP21" s="217"/>
      <c r="GYQ21" s="217"/>
      <c r="GYR21" s="217"/>
      <c r="GYS21" s="217"/>
      <c r="GYT21" s="217"/>
      <c r="GYU21" s="217"/>
      <c r="GYV21" s="217"/>
      <c r="GYW21" s="217"/>
      <c r="GYX21" s="217"/>
      <c r="GYY21" s="217"/>
      <c r="GYZ21" s="217"/>
      <c r="GZA21" s="217"/>
      <c r="GZD21" s="217"/>
      <c r="GZE21" s="217"/>
      <c r="GZF21" s="217"/>
      <c r="GZG21" s="217"/>
      <c r="GZH21" s="217"/>
      <c r="GZI21" s="217"/>
      <c r="GZJ21" s="217"/>
      <c r="GZK21" s="217"/>
      <c r="GZL21" s="217"/>
      <c r="GZM21" s="217"/>
      <c r="GZN21" s="217"/>
      <c r="GZO21" s="217"/>
      <c r="GZP21" s="217"/>
      <c r="GZQ21" s="217"/>
      <c r="GZR21" s="217"/>
      <c r="GZS21" s="217"/>
      <c r="GZT21" s="217"/>
      <c r="GZU21" s="217"/>
      <c r="GZV21" s="217"/>
      <c r="GZW21" s="217"/>
      <c r="GZX21" s="217"/>
      <c r="GZY21" s="217"/>
      <c r="GZZ21" s="217"/>
      <c r="HAA21" s="217"/>
      <c r="HAB21" s="217"/>
      <c r="HAC21" s="217"/>
      <c r="HAD21" s="217"/>
      <c r="HAE21" s="217"/>
      <c r="HAF21" s="217"/>
      <c r="HAG21" s="217"/>
      <c r="HAH21" s="217"/>
      <c r="HAI21" s="217"/>
      <c r="HAJ21" s="217"/>
      <c r="HAK21" s="217"/>
      <c r="HAL21" s="217"/>
      <c r="HAM21" s="217"/>
      <c r="HAN21" s="217"/>
      <c r="HAO21" s="217"/>
      <c r="HAP21" s="217"/>
      <c r="HAQ21" s="217"/>
      <c r="HAR21" s="217"/>
      <c r="HAS21" s="217"/>
      <c r="HAT21" s="217"/>
      <c r="HAU21" s="217"/>
      <c r="HAV21" s="217"/>
      <c r="HAW21" s="217"/>
      <c r="HAX21" s="217"/>
      <c r="HAY21" s="217"/>
      <c r="HAZ21" s="217"/>
      <c r="HBA21" s="217"/>
      <c r="HBB21" s="217"/>
      <c r="HBC21" s="217"/>
      <c r="HBD21" s="217"/>
      <c r="HBE21" s="217"/>
      <c r="HBF21" s="217"/>
      <c r="HBG21" s="217"/>
      <c r="HBH21" s="217"/>
      <c r="HBI21" s="217"/>
      <c r="HBJ21" s="217"/>
      <c r="HBK21" s="217"/>
      <c r="HBL21" s="217"/>
      <c r="HBM21" s="217"/>
      <c r="HBN21" s="217"/>
      <c r="HBO21" s="217"/>
      <c r="HBP21" s="217"/>
      <c r="HBQ21" s="217"/>
      <c r="HBR21" s="217"/>
      <c r="HBS21" s="217"/>
      <c r="HBT21" s="217"/>
      <c r="HBU21" s="217"/>
      <c r="HBV21" s="217"/>
      <c r="HBW21" s="217"/>
      <c r="HBX21" s="217"/>
      <c r="HBY21" s="217"/>
      <c r="HBZ21" s="217"/>
      <c r="HCA21" s="217"/>
      <c r="HCB21" s="217"/>
      <c r="HCC21" s="217"/>
      <c r="HCD21" s="217"/>
      <c r="HCE21" s="217"/>
      <c r="HCF21" s="217"/>
      <c r="HCG21" s="217"/>
      <c r="HCH21" s="217"/>
      <c r="HCI21" s="217"/>
      <c r="HCJ21" s="217"/>
      <c r="HCK21" s="217"/>
      <c r="HCL21" s="217"/>
      <c r="HCM21" s="217"/>
      <c r="HCN21" s="217"/>
      <c r="HCO21" s="217"/>
      <c r="HCP21" s="217"/>
      <c r="HCQ21" s="217"/>
      <c r="HCR21" s="217"/>
      <c r="HCS21" s="217"/>
      <c r="HCT21" s="217"/>
      <c r="HCU21" s="217"/>
      <c r="HCV21" s="217"/>
      <c r="HCW21" s="217"/>
      <c r="HCX21" s="217"/>
      <c r="HCY21" s="217"/>
      <c r="HCZ21" s="217"/>
      <c r="HDA21" s="217"/>
      <c r="HDB21" s="217"/>
      <c r="HDC21" s="217"/>
      <c r="HDD21" s="217"/>
      <c r="HDE21" s="217"/>
      <c r="HDF21" s="217"/>
      <c r="HDG21" s="217"/>
      <c r="HDH21" s="217"/>
      <c r="HDI21" s="217"/>
      <c r="HDJ21" s="217"/>
      <c r="HDK21" s="217"/>
      <c r="HDL21" s="217"/>
      <c r="HDM21" s="217"/>
      <c r="HDN21" s="217"/>
      <c r="HDO21" s="217"/>
      <c r="HDP21" s="217"/>
      <c r="HDQ21" s="217"/>
      <c r="HDR21" s="217"/>
      <c r="HDS21" s="217"/>
      <c r="HDT21" s="217"/>
      <c r="HDU21" s="217"/>
      <c r="HDV21" s="217"/>
      <c r="HDW21" s="217"/>
      <c r="HDX21" s="217"/>
      <c r="HDY21" s="217"/>
      <c r="HDZ21" s="217"/>
      <c r="HEA21" s="217"/>
      <c r="HEB21" s="217"/>
      <c r="HEC21" s="217"/>
      <c r="HED21" s="217"/>
      <c r="HEE21" s="217"/>
      <c r="HEF21" s="217"/>
      <c r="HEG21" s="217"/>
      <c r="HEH21" s="217"/>
      <c r="HEI21" s="217"/>
      <c r="HEJ21" s="217"/>
      <c r="HEK21" s="217"/>
      <c r="HEL21" s="217"/>
      <c r="HEM21" s="217"/>
      <c r="HEN21" s="217"/>
      <c r="HEO21" s="217"/>
      <c r="HEP21" s="217"/>
      <c r="HEQ21" s="217"/>
      <c r="HER21" s="217"/>
      <c r="HES21" s="217"/>
      <c r="HET21" s="217"/>
      <c r="HEU21" s="217"/>
      <c r="HEV21" s="217"/>
      <c r="HEW21" s="217"/>
      <c r="HEX21" s="217"/>
      <c r="HEY21" s="217"/>
      <c r="HEZ21" s="217"/>
      <c r="HFA21" s="217"/>
      <c r="HFB21" s="217"/>
      <c r="HFC21" s="217"/>
      <c r="HFD21" s="217"/>
      <c r="HFE21" s="217"/>
      <c r="HFF21" s="217"/>
      <c r="HFG21" s="217"/>
      <c r="HFH21" s="217"/>
      <c r="HFI21" s="217"/>
      <c r="HFJ21" s="217"/>
      <c r="HFK21" s="217"/>
      <c r="HFL21" s="217"/>
      <c r="HFM21" s="217"/>
      <c r="HFN21" s="217"/>
      <c r="HFO21" s="217"/>
      <c r="HFP21" s="217"/>
      <c r="HFQ21" s="217"/>
      <c r="HFR21" s="217"/>
      <c r="HFS21" s="217"/>
      <c r="HFT21" s="217"/>
      <c r="HFU21" s="217"/>
      <c r="HFV21" s="217"/>
      <c r="HFW21" s="217"/>
      <c r="HFX21" s="217"/>
      <c r="HFY21" s="217"/>
      <c r="HFZ21" s="217"/>
      <c r="HGA21" s="217"/>
      <c r="HGB21" s="217"/>
      <c r="HGC21" s="217"/>
      <c r="HGD21" s="217"/>
      <c r="HGE21" s="217"/>
      <c r="HGF21" s="217"/>
      <c r="HGG21" s="217"/>
      <c r="HGH21" s="217"/>
      <c r="HGI21" s="217"/>
      <c r="HGJ21" s="217"/>
      <c r="HGK21" s="217"/>
      <c r="HGL21" s="217"/>
      <c r="HGM21" s="217"/>
      <c r="HGN21" s="217"/>
      <c r="HGO21" s="217"/>
      <c r="HGP21" s="217"/>
      <c r="HGQ21" s="217"/>
      <c r="HGR21" s="217"/>
      <c r="HGS21" s="217"/>
      <c r="HGT21" s="217"/>
      <c r="HGU21" s="217"/>
      <c r="HGV21" s="217"/>
      <c r="HGW21" s="217"/>
      <c r="HGX21" s="217"/>
      <c r="HGY21" s="217"/>
      <c r="HGZ21" s="217"/>
      <c r="HHA21" s="217"/>
      <c r="HHB21" s="217"/>
      <c r="HHC21" s="217"/>
      <c r="HHD21" s="217"/>
      <c r="HHE21" s="217"/>
      <c r="HHF21" s="217"/>
      <c r="HHG21" s="217"/>
      <c r="HHH21" s="217"/>
      <c r="HHI21" s="217"/>
      <c r="HHJ21" s="217"/>
      <c r="HHK21" s="217"/>
      <c r="HHL21" s="217"/>
      <c r="HHM21" s="217"/>
      <c r="HHN21" s="217"/>
      <c r="HHO21" s="217"/>
      <c r="HHP21" s="217"/>
      <c r="HHQ21" s="217"/>
      <c r="HHR21" s="217"/>
      <c r="HHS21" s="217"/>
      <c r="HHT21" s="217"/>
      <c r="HHU21" s="217"/>
      <c r="HHV21" s="217"/>
      <c r="HHW21" s="217"/>
      <c r="HHX21" s="217"/>
      <c r="HHY21" s="217"/>
      <c r="HHZ21" s="217"/>
      <c r="HIA21" s="217"/>
      <c r="HIB21" s="217"/>
      <c r="HIC21" s="217"/>
      <c r="HID21" s="217"/>
      <c r="HIE21" s="217"/>
      <c r="HIF21" s="217"/>
      <c r="HIG21" s="217"/>
      <c r="HIH21" s="217"/>
      <c r="HII21" s="217"/>
      <c r="HIJ21" s="217"/>
      <c r="HIK21" s="217"/>
      <c r="HIL21" s="217"/>
      <c r="HIM21" s="217"/>
      <c r="HIN21" s="217"/>
      <c r="HIO21" s="217"/>
      <c r="HIP21" s="217"/>
      <c r="HIQ21" s="217"/>
      <c r="HIR21" s="217"/>
      <c r="HIS21" s="217"/>
      <c r="HIT21" s="217"/>
      <c r="HIU21" s="217"/>
      <c r="HIV21" s="217"/>
      <c r="HIW21" s="217"/>
      <c r="HIZ21" s="217"/>
      <c r="HJA21" s="217"/>
      <c r="HJB21" s="217"/>
      <c r="HJC21" s="217"/>
      <c r="HJD21" s="217"/>
      <c r="HJE21" s="217"/>
      <c r="HJF21" s="217"/>
      <c r="HJG21" s="217"/>
      <c r="HJH21" s="217"/>
      <c r="HJI21" s="217"/>
      <c r="HJJ21" s="217"/>
      <c r="HJK21" s="217"/>
      <c r="HJL21" s="217"/>
      <c r="HJM21" s="217"/>
      <c r="HJN21" s="217"/>
      <c r="HJO21" s="217"/>
      <c r="HJP21" s="217"/>
      <c r="HJQ21" s="217"/>
      <c r="HJR21" s="217"/>
      <c r="HJS21" s="217"/>
      <c r="HJT21" s="217"/>
      <c r="HJU21" s="217"/>
      <c r="HJV21" s="217"/>
      <c r="HJW21" s="217"/>
      <c r="HJX21" s="217"/>
      <c r="HJY21" s="217"/>
      <c r="HJZ21" s="217"/>
      <c r="HKA21" s="217"/>
      <c r="HKB21" s="217"/>
      <c r="HKC21" s="217"/>
      <c r="HKD21" s="217"/>
      <c r="HKE21" s="217"/>
      <c r="HKF21" s="217"/>
      <c r="HKG21" s="217"/>
      <c r="HKH21" s="217"/>
      <c r="HKI21" s="217"/>
      <c r="HKJ21" s="217"/>
      <c r="HKK21" s="217"/>
      <c r="HKL21" s="217"/>
      <c r="HKM21" s="217"/>
      <c r="HKN21" s="217"/>
      <c r="HKO21" s="217"/>
      <c r="HKP21" s="217"/>
      <c r="HKQ21" s="217"/>
      <c r="HKR21" s="217"/>
      <c r="HKS21" s="217"/>
      <c r="HKT21" s="217"/>
      <c r="HKU21" s="217"/>
      <c r="HKV21" s="217"/>
      <c r="HKW21" s="217"/>
      <c r="HKX21" s="217"/>
      <c r="HKY21" s="217"/>
      <c r="HKZ21" s="217"/>
      <c r="HLA21" s="217"/>
      <c r="HLB21" s="217"/>
      <c r="HLC21" s="217"/>
      <c r="HLD21" s="217"/>
      <c r="HLE21" s="217"/>
      <c r="HLF21" s="217"/>
      <c r="HLG21" s="217"/>
      <c r="HLH21" s="217"/>
      <c r="HLI21" s="217"/>
      <c r="HLJ21" s="217"/>
      <c r="HLK21" s="217"/>
      <c r="HLL21" s="217"/>
      <c r="HLM21" s="217"/>
      <c r="HLN21" s="217"/>
      <c r="HLO21" s="217"/>
      <c r="HLP21" s="217"/>
      <c r="HLQ21" s="217"/>
      <c r="HLR21" s="217"/>
      <c r="HLS21" s="217"/>
      <c r="HLT21" s="217"/>
      <c r="HLU21" s="217"/>
      <c r="HLV21" s="217"/>
      <c r="HLW21" s="217"/>
      <c r="HLX21" s="217"/>
      <c r="HLY21" s="217"/>
      <c r="HLZ21" s="217"/>
      <c r="HMA21" s="217"/>
      <c r="HMB21" s="217"/>
      <c r="HMC21" s="217"/>
      <c r="HMD21" s="217"/>
      <c r="HME21" s="217"/>
      <c r="HMF21" s="217"/>
      <c r="HMG21" s="217"/>
      <c r="HMH21" s="217"/>
      <c r="HMI21" s="217"/>
      <c r="HMJ21" s="217"/>
      <c r="HMK21" s="217"/>
      <c r="HML21" s="217"/>
      <c r="HMM21" s="217"/>
      <c r="HMN21" s="217"/>
      <c r="HMO21" s="217"/>
      <c r="HMP21" s="217"/>
      <c r="HMQ21" s="217"/>
      <c r="HMR21" s="217"/>
      <c r="HMS21" s="217"/>
      <c r="HMT21" s="217"/>
      <c r="HMU21" s="217"/>
      <c r="HMV21" s="217"/>
      <c r="HMW21" s="217"/>
      <c r="HMX21" s="217"/>
      <c r="HMY21" s="217"/>
      <c r="HMZ21" s="217"/>
      <c r="HNA21" s="217"/>
      <c r="HNB21" s="217"/>
      <c r="HNC21" s="217"/>
      <c r="HND21" s="217"/>
      <c r="HNE21" s="217"/>
      <c r="HNF21" s="217"/>
      <c r="HNG21" s="217"/>
      <c r="HNH21" s="217"/>
      <c r="HNI21" s="217"/>
      <c r="HNJ21" s="217"/>
      <c r="HNK21" s="217"/>
      <c r="HNL21" s="217"/>
      <c r="HNM21" s="217"/>
      <c r="HNN21" s="217"/>
      <c r="HNO21" s="217"/>
      <c r="HNP21" s="217"/>
      <c r="HNQ21" s="217"/>
      <c r="HNR21" s="217"/>
      <c r="HNS21" s="217"/>
      <c r="HNT21" s="217"/>
      <c r="HNU21" s="217"/>
      <c r="HNV21" s="217"/>
      <c r="HNW21" s="217"/>
      <c r="HNX21" s="217"/>
      <c r="HNY21" s="217"/>
      <c r="HNZ21" s="217"/>
      <c r="HOA21" s="217"/>
      <c r="HOB21" s="217"/>
      <c r="HOC21" s="217"/>
      <c r="HOD21" s="217"/>
      <c r="HOE21" s="217"/>
      <c r="HOF21" s="217"/>
      <c r="HOG21" s="217"/>
      <c r="HOH21" s="217"/>
      <c r="HOI21" s="217"/>
      <c r="HOJ21" s="217"/>
      <c r="HOK21" s="217"/>
      <c r="HOL21" s="217"/>
      <c r="HOM21" s="217"/>
      <c r="HON21" s="217"/>
      <c r="HOO21" s="217"/>
      <c r="HOP21" s="217"/>
      <c r="HOQ21" s="217"/>
      <c r="HOR21" s="217"/>
      <c r="HOS21" s="217"/>
      <c r="HOT21" s="217"/>
      <c r="HOU21" s="217"/>
      <c r="HOV21" s="217"/>
      <c r="HOW21" s="217"/>
      <c r="HOX21" s="217"/>
      <c r="HOY21" s="217"/>
      <c r="HOZ21" s="217"/>
      <c r="HPA21" s="217"/>
      <c r="HPB21" s="217"/>
      <c r="HPC21" s="217"/>
      <c r="HPD21" s="217"/>
      <c r="HPE21" s="217"/>
      <c r="HPF21" s="217"/>
      <c r="HPG21" s="217"/>
      <c r="HPH21" s="217"/>
      <c r="HPI21" s="217"/>
      <c r="HPJ21" s="217"/>
      <c r="HPK21" s="217"/>
      <c r="HPL21" s="217"/>
      <c r="HPM21" s="217"/>
      <c r="HPN21" s="217"/>
      <c r="HPO21" s="217"/>
      <c r="HPP21" s="217"/>
      <c r="HPQ21" s="217"/>
      <c r="HPR21" s="217"/>
      <c r="HPS21" s="217"/>
      <c r="HPT21" s="217"/>
      <c r="HPU21" s="217"/>
      <c r="HPV21" s="217"/>
      <c r="HPW21" s="217"/>
      <c r="HPX21" s="217"/>
      <c r="HPY21" s="217"/>
      <c r="HPZ21" s="217"/>
      <c r="HQA21" s="217"/>
      <c r="HQB21" s="217"/>
      <c r="HQC21" s="217"/>
      <c r="HQD21" s="217"/>
      <c r="HQE21" s="217"/>
      <c r="HQF21" s="217"/>
      <c r="HQG21" s="217"/>
      <c r="HQH21" s="217"/>
      <c r="HQI21" s="217"/>
      <c r="HQJ21" s="217"/>
      <c r="HQK21" s="217"/>
      <c r="HQL21" s="217"/>
      <c r="HQM21" s="217"/>
      <c r="HQN21" s="217"/>
      <c r="HQO21" s="217"/>
      <c r="HQP21" s="217"/>
      <c r="HQQ21" s="217"/>
      <c r="HQR21" s="217"/>
      <c r="HQS21" s="217"/>
      <c r="HQT21" s="217"/>
      <c r="HQU21" s="217"/>
      <c r="HQV21" s="217"/>
      <c r="HQW21" s="217"/>
      <c r="HQX21" s="217"/>
      <c r="HQY21" s="217"/>
      <c r="HQZ21" s="217"/>
      <c r="HRA21" s="217"/>
      <c r="HRB21" s="217"/>
      <c r="HRC21" s="217"/>
      <c r="HRD21" s="217"/>
      <c r="HRE21" s="217"/>
      <c r="HRF21" s="217"/>
      <c r="HRG21" s="217"/>
      <c r="HRH21" s="217"/>
      <c r="HRI21" s="217"/>
      <c r="HRJ21" s="217"/>
      <c r="HRK21" s="217"/>
      <c r="HRL21" s="217"/>
      <c r="HRM21" s="217"/>
      <c r="HRN21" s="217"/>
      <c r="HRO21" s="217"/>
      <c r="HRP21" s="217"/>
      <c r="HRQ21" s="217"/>
      <c r="HRR21" s="217"/>
      <c r="HRS21" s="217"/>
      <c r="HRT21" s="217"/>
      <c r="HRU21" s="217"/>
      <c r="HRV21" s="217"/>
      <c r="HRW21" s="217"/>
      <c r="HRX21" s="217"/>
      <c r="HRY21" s="217"/>
      <c r="HRZ21" s="217"/>
      <c r="HSA21" s="217"/>
      <c r="HSB21" s="217"/>
      <c r="HSC21" s="217"/>
      <c r="HSD21" s="217"/>
      <c r="HSE21" s="217"/>
      <c r="HSF21" s="217"/>
      <c r="HSG21" s="217"/>
      <c r="HSH21" s="217"/>
      <c r="HSI21" s="217"/>
      <c r="HSJ21" s="217"/>
      <c r="HSK21" s="217"/>
      <c r="HSL21" s="217"/>
      <c r="HSM21" s="217"/>
      <c r="HSN21" s="217"/>
      <c r="HSO21" s="217"/>
      <c r="HSP21" s="217"/>
      <c r="HSQ21" s="217"/>
      <c r="HSR21" s="217"/>
      <c r="HSS21" s="217"/>
      <c r="HSV21" s="217"/>
      <c r="HSW21" s="217"/>
      <c r="HSX21" s="217"/>
      <c r="HSY21" s="217"/>
      <c r="HSZ21" s="217"/>
      <c r="HTA21" s="217"/>
      <c r="HTB21" s="217"/>
      <c r="HTC21" s="217"/>
      <c r="HTD21" s="217"/>
      <c r="HTE21" s="217"/>
      <c r="HTF21" s="217"/>
      <c r="HTG21" s="217"/>
      <c r="HTH21" s="217"/>
      <c r="HTI21" s="217"/>
      <c r="HTJ21" s="217"/>
      <c r="HTK21" s="217"/>
      <c r="HTL21" s="217"/>
      <c r="HTM21" s="217"/>
      <c r="HTN21" s="217"/>
      <c r="HTO21" s="217"/>
      <c r="HTP21" s="217"/>
      <c r="HTQ21" s="217"/>
      <c r="HTR21" s="217"/>
      <c r="HTS21" s="217"/>
      <c r="HTT21" s="217"/>
      <c r="HTU21" s="217"/>
      <c r="HTV21" s="217"/>
      <c r="HTW21" s="217"/>
      <c r="HTX21" s="217"/>
      <c r="HTY21" s="217"/>
      <c r="HTZ21" s="217"/>
      <c r="HUA21" s="217"/>
      <c r="HUB21" s="217"/>
      <c r="HUC21" s="217"/>
      <c r="HUD21" s="217"/>
      <c r="HUE21" s="217"/>
      <c r="HUF21" s="217"/>
      <c r="HUG21" s="217"/>
      <c r="HUH21" s="217"/>
      <c r="HUI21" s="217"/>
      <c r="HUJ21" s="217"/>
      <c r="HUK21" s="217"/>
      <c r="HUL21" s="217"/>
      <c r="HUM21" s="217"/>
      <c r="HUN21" s="217"/>
      <c r="HUO21" s="217"/>
      <c r="HUP21" s="217"/>
      <c r="HUQ21" s="217"/>
      <c r="HUR21" s="217"/>
      <c r="HUS21" s="217"/>
      <c r="HUT21" s="217"/>
      <c r="HUU21" s="217"/>
      <c r="HUV21" s="217"/>
      <c r="HUW21" s="217"/>
      <c r="HUX21" s="217"/>
      <c r="HUY21" s="217"/>
      <c r="HUZ21" s="217"/>
      <c r="HVA21" s="217"/>
      <c r="HVB21" s="217"/>
      <c r="HVC21" s="217"/>
      <c r="HVD21" s="217"/>
      <c r="HVE21" s="217"/>
      <c r="HVF21" s="217"/>
      <c r="HVG21" s="217"/>
      <c r="HVH21" s="217"/>
      <c r="HVI21" s="217"/>
      <c r="HVJ21" s="217"/>
      <c r="HVK21" s="217"/>
      <c r="HVL21" s="217"/>
      <c r="HVM21" s="217"/>
      <c r="HVN21" s="217"/>
      <c r="HVO21" s="217"/>
      <c r="HVP21" s="217"/>
      <c r="HVQ21" s="217"/>
      <c r="HVR21" s="217"/>
      <c r="HVS21" s="217"/>
      <c r="HVT21" s="217"/>
      <c r="HVU21" s="217"/>
      <c r="HVV21" s="217"/>
      <c r="HVW21" s="217"/>
      <c r="HVX21" s="217"/>
      <c r="HVY21" s="217"/>
      <c r="HVZ21" s="217"/>
      <c r="HWA21" s="217"/>
      <c r="HWB21" s="217"/>
      <c r="HWC21" s="217"/>
      <c r="HWD21" s="217"/>
      <c r="HWE21" s="217"/>
      <c r="HWF21" s="217"/>
      <c r="HWG21" s="217"/>
      <c r="HWH21" s="217"/>
      <c r="HWI21" s="217"/>
      <c r="HWJ21" s="217"/>
      <c r="HWK21" s="217"/>
      <c r="HWL21" s="217"/>
      <c r="HWM21" s="217"/>
      <c r="HWN21" s="217"/>
      <c r="HWO21" s="217"/>
      <c r="HWP21" s="217"/>
      <c r="HWQ21" s="217"/>
      <c r="HWR21" s="217"/>
      <c r="HWS21" s="217"/>
      <c r="HWT21" s="217"/>
      <c r="HWU21" s="217"/>
      <c r="HWV21" s="217"/>
      <c r="HWW21" s="217"/>
      <c r="HWX21" s="217"/>
      <c r="HWY21" s="217"/>
      <c r="HWZ21" s="217"/>
      <c r="HXA21" s="217"/>
      <c r="HXB21" s="217"/>
      <c r="HXC21" s="217"/>
      <c r="HXD21" s="217"/>
      <c r="HXE21" s="217"/>
      <c r="HXF21" s="217"/>
      <c r="HXG21" s="217"/>
      <c r="HXH21" s="217"/>
      <c r="HXI21" s="217"/>
      <c r="HXJ21" s="217"/>
      <c r="HXK21" s="217"/>
      <c r="HXL21" s="217"/>
      <c r="HXM21" s="217"/>
      <c r="HXN21" s="217"/>
      <c r="HXO21" s="217"/>
      <c r="HXP21" s="217"/>
      <c r="HXQ21" s="217"/>
      <c r="HXR21" s="217"/>
      <c r="HXS21" s="217"/>
      <c r="HXT21" s="217"/>
      <c r="HXU21" s="217"/>
      <c r="HXV21" s="217"/>
      <c r="HXW21" s="217"/>
      <c r="HXX21" s="217"/>
      <c r="HXY21" s="217"/>
      <c r="HXZ21" s="217"/>
      <c r="HYA21" s="217"/>
      <c r="HYB21" s="217"/>
      <c r="HYC21" s="217"/>
      <c r="HYD21" s="217"/>
      <c r="HYE21" s="217"/>
      <c r="HYF21" s="217"/>
      <c r="HYG21" s="217"/>
      <c r="HYH21" s="217"/>
      <c r="HYI21" s="217"/>
      <c r="HYJ21" s="217"/>
      <c r="HYK21" s="217"/>
      <c r="HYL21" s="217"/>
      <c r="HYM21" s="217"/>
      <c r="HYN21" s="217"/>
      <c r="HYO21" s="217"/>
      <c r="HYP21" s="217"/>
      <c r="HYQ21" s="217"/>
      <c r="HYR21" s="217"/>
      <c r="HYS21" s="217"/>
      <c r="HYT21" s="217"/>
      <c r="HYU21" s="217"/>
      <c r="HYV21" s="217"/>
      <c r="HYW21" s="217"/>
      <c r="HYX21" s="217"/>
      <c r="HYY21" s="217"/>
      <c r="HYZ21" s="217"/>
      <c r="HZA21" s="217"/>
      <c r="HZB21" s="217"/>
      <c r="HZC21" s="217"/>
      <c r="HZD21" s="217"/>
      <c r="HZE21" s="217"/>
      <c r="HZF21" s="217"/>
      <c r="HZG21" s="217"/>
      <c r="HZH21" s="217"/>
      <c r="HZI21" s="217"/>
      <c r="HZJ21" s="217"/>
      <c r="HZK21" s="217"/>
      <c r="HZL21" s="217"/>
      <c r="HZM21" s="217"/>
      <c r="HZN21" s="217"/>
      <c r="HZO21" s="217"/>
      <c r="HZP21" s="217"/>
      <c r="HZQ21" s="217"/>
      <c r="HZR21" s="217"/>
      <c r="HZS21" s="217"/>
      <c r="HZT21" s="217"/>
      <c r="HZU21" s="217"/>
      <c r="HZV21" s="217"/>
      <c r="HZW21" s="217"/>
      <c r="HZX21" s="217"/>
      <c r="HZY21" s="217"/>
      <c r="HZZ21" s="217"/>
      <c r="IAA21" s="217"/>
      <c r="IAB21" s="217"/>
      <c r="IAC21" s="217"/>
      <c r="IAD21" s="217"/>
      <c r="IAE21" s="217"/>
      <c r="IAF21" s="217"/>
      <c r="IAG21" s="217"/>
      <c r="IAH21" s="217"/>
      <c r="IAI21" s="217"/>
      <c r="IAJ21" s="217"/>
      <c r="IAK21" s="217"/>
      <c r="IAL21" s="217"/>
      <c r="IAM21" s="217"/>
      <c r="IAN21" s="217"/>
      <c r="IAO21" s="217"/>
      <c r="IAP21" s="217"/>
      <c r="IAQ21" s="217"/>
      <c r="IAR21" s="217"/>
      <c r="IAS21" s="217"/>
      <c r="IAT21" s="217"/>
      <c r="IAU21" s="217"/>
      <c r="IAV21" s="217"/>
      <c r="IAW21" s="217"/>
      <c r="IAX21" s="217"/>
      <c r="IAY21" s="217"/>
      <c r="IAZ21" s="217"/>
      <c r="IBA21" s="217"/>
      <c r="IBB21" s="217"/>
      <c r="IBC21" s="217"/>
      <c r="IBD21" s="217"/>
      <c r="IBE21" s="217"/>
      <c r="IBF21" s="217"/>
      <c r="IBG21" s="217"/>
      <c r="IBH21" s="217"/>
      <c r="IBI21" s="217"/>
      <c r="IBJ21" s="217"/>
      <c r="IBK21" s="217"/>
      <c r="IBL21" s="217"/>
      <c r="IBM21" s="217"/>
      <c r="IBN21" s="217"/>
      <c r="IBO21" s="217"/>
      <c r="IBP21" s="217"/>
      <c r="IBQ21" s="217"/>
      <c r="IBR21" s="217"/>
      <c r="IBS21" s="217"/>
      <c r="IBT21" s="217"/>
      <c r="IBU21" s="217"/>
      <c r="IBV21" s="217"/>
      <c r="IBW21" s="217"/>
      <c r="IBX21" s="217"/>
      <c r="IBY21" s="217"/>
      <c r="IBZ21" s="217"/>
      <c r="ICA21" s="217"/>
      <c r="ICB21" s="217"/>
      <c r="ICC21" s="217"/>
      <c r="ICD21" s="217"/>
      <c r="ICE21" s="217"/>
      <c r="ICF21" s="217"/>
      <c r="ICG21" s="217"/>
      <c r="ICH21" s="217"/>
      <c r="ICI21" s="217"/>
      <c r="ICJ21" s="217"/>
      <c r="ICK21" s="217"/>
      <c r="ICL21" s="217"/>
      <c r="ICM21" s="217"/>
      <c r="ICN21" s="217"/>
      <c r="ICO21" s="217"/>
      <c r="ICR21" s="217"/>
      <c r="ICS21" s="217"/>
      <c r="ICT21" s="217"/>
      <c r="ICU21" s="217"/>
      <c r="ICV21" s="217"/>
      <c r="ICW21" s="217"/>
      <c r="ICX21" s="217"/>
      <c r="ICY21" s="217"/>
      <c r="ICZ21" s="217"/>
      <c r="IDA21" s="217"/>
      <c r="IDB21" s="217"/>
      <c r="IDC21" s="217"/>
      <c r="IDD21" s="217"/>
      <c r="IDE21" s="217"/>
      <c r="IDF21" s="217"/>
      <c r="IDG21" s="217"/>
      <c r="IDH21" s="217"/>
      <c r="IDI21" s="217"/>
      <c r="IDJ21" s="217"/>
      <c r="IDK21" s="217"/>
      <c r="IDL21" s="217"/>
      <c r="IDM21" s="217"/>
      <c r="IDN21" s="217"/>
      <c r="IDO21" s="217"/>
      <c r="IDP21" s="217"/>
      <c r="IDQ21" s="217"/>
      <c r="IDR21" s="217"/>
      <c r="IDS21" s="217"/>
      <c r="IDT21" s="217"/>
      <c r="IDU21" s="217"/>
      <c r="IDV21" s="217"/>
      <c r="IDW21" s="217"/>
      <c r="IDX21" s="217"/>
      <c r="IDY21" s="217"/>
      <c r="IDZ21" s="217"/>
      <c r="IEA21" s="217"/>
      <c r="IEB21" s="217"/>
      <c r="IEC21" s="217"/>
      <c r="IED21" s="217"/>
      <c r="IEE21" s="217"/>
      <c r="IEF21" s="217"/>
      <c r="IEG21" s="217"/>
      <c r="IEH21" s="217"/>
      <c r="IEI21" s="217"/>
      <c r="IEJ21" s="217"/>
      <c r="IEK21" s="217"/>
      <c r="IEL21" s="217"/>
      <c r="IEM21" s="217"/>
      <c r="IEN21" s="217"/>
      <c r="IEO21" s="217"/>
      <c r="IEP21" s="217"/>
      <c r="IEQ21" s="217"/>
      <c r="IER21" s="217"/>
      <c r="IES21" s="217"/>
      <c r="IET21" s="217"/>
      <c r="IEU21" s="217"/>
      <c r="IEV21" s="217"/>
      <c r="IEW21" s="217"/>
      <c r="IEX21" s="217"/>
      <c r="IEY21" s="217"/>
      <c r="IEZ21" s="217"/>
      <c r="IFA21" s="217"/>
      <c r="IFB21" s="217"/>
      <c r="IFC21" s="217"/>
      <c r="IFD21" s="217"/>
      <c r="IFE21" s="217"/>
      <c r="IFF21" s="217"/>
      <c r="IFG21" s="217"/>
      <c r="IFH21" s="217"/>
      <c r="IFI21" s="217"/>
      <c r="IFJ21" s="217"/>
      <c r="IFK21" s="217"/>
      <c r="IFL21" s="217"/>
      <c r="IFM21" s="217"/>
      <c r="IFN21" s="217"/>
      <c r="IFO21" s="217"/>
      <c r="IFP21" s="217"/>
      <c r="IFQ21" s="217"/>
      <c r="IFR21" s="217"/>
      <c r="IFS21" s="217"/>
      <c r="IFT21" s="217"/>
      <c r="IFU21" s="217"/>
      <c r="IFV21" s="217"/>
      <c r="IFW21" s="217"/>
      <c r="IFX21" s="217"/>
      <c r="IFY21" s="217"/>
      <c r="IFZ21" s="217"/>
      <c r="IGA21" s="217"/>
      <c r="IGB21" s="217"/>
      <c r="IGC21" s="217"/>
      <c r="IGD21" s="217"/>
      <c r="IGE21" s="217"/>
      <c r="IGF21" s="217"/>
      <c r="IGG21" s="217"/>
      <c r="IGH21" s="217"/>
      <c r="IGI21" s="217"/>
      <c r="IGJ21" s="217"/>
      <c r="IGK21" s="217"/>
      <c r="IGL21" s="217"/>
      <c r="IGM21" s="217"/>
      <c r="IGN21" s="217"/>
      <c r="IGO21" s="217"/>
      <c r="IGP21" s="217"/>
      <c r="IGQ21" s="217"/>
      <c r="IGR21" s="217"/>
      <c r="IGS21" s="217"/>
      <c r="IGT21" s="217"/>
      <c r="IGU21" s="217"/>
      <c r="IGV21" s="217"/>
      <c r="IGW21" s="217"/>
      <c r="IGX21" s="217"/>
      <c r="IGY21" s="217"/>
      <c r="IGZ21" s="217"/>
      <c r="IHA21" s="217"/>
      <c r="IHB21" s="217"/>
      <c r="IHC21" s="217"/>
      <c r="IHD21" s="217"/>
      <c r="IHE21" s="217"/>
      <c r="IHF21" s="217"/>
      <c r="IHG21" s="217"/>
      <c r="IHH21" s="217"/>
      <c r="IHI21" s="217"/>
      <c r="IHJ21" s="217"/>
      <c r="IHK21" s="217"/>
      <c r="IHL21" s="217"/>
      <c r="IHM21" s="217"/>
      <c r="IHN21" s="217"/>
      <c r="IHO21" s="217"/>
      <c r="IHP21" s="217"/>
      <c r="IHQ21" s="217"/>
      <c r="IHR21" s="217"/>
      <c r="IHS21" s="217"/>
      <c r="IHT21" s="217"/>
      <c r="IHU21" s="217"/>
      <c r="IHV21" s="217"/>
      <c r="IHW21" s="217"/>
      <c r="IHX21" s="217"/>
      <c r="IHY21" s="217"/>
      <c r="IHZ21" s="217"/>
      <c r="IIA21" s="217"/>
      <c r="IIB21" s="217"/>
      <c r="IIC21" s="217"/>
      <c r="IID21" s="217"/>
      <c r="IIE21" s="217"/>
      <c r="IIF21" s="217"/>
      <c r="IIG21" s="217"/>
      <c r="IIH21" s="217"/>
      <c r="III21" s="217"/>
      <c r="IIJ21" s="217"/>
      <c r="IIK21" s="217"/>
      <c r="IIL21" s="217"/>
      <c r="IIM21" s="217"/>
      <c r="IIN21" s="217"/>
      <c r="IIO21" s="217"/>
      <c r="IIP21" s="217"/>
      <c r="IIQ21" s="217"/>
      <c r="IIR21" s="217"/>
      <c r="IIS21" s="217"/>
      <c r="IIT21" s="217"/>
      <c r="IIU21" s="217"/>
      <c r="IIV21" s="217"/>
      <c r="IIW21" s="217"/>
      <c r="IIX21" s="217"/>
      <c r="IIY21" s="217"/>
      <c r="IIZ21" s="217"/>
      <c r="IJA21" s="217"/>
      <c r="IJB21" s="217"/>
      <c r="IJC21" s="217"/>
      <c r="IJD21" s="217"/>
      <c r="IJE21" s="217"/>
      <c r="IJF21" s="217"/>
      <c r="IJG21" s="217"/>
      <c r="IJH21" s="217"/>
      <c r="IJI21" s="217"/>
      <c r="IJJ21" s="217"/>
      <c r="IJK21" s="217"/>
      <c r="IJL21" s="217"/>
      <c r="IJM21" s="217"/>
      <c r="IJN21" s="217"/>
      <c r="IJO21" s="217"/>
      <c r="IJP21" s="217"/>
      <c r="IJQ21" s="217"/>
      <c r="IJR21" s="217"/>
      <c r="IJS21" s="217"/>
      <c r="IJT21" s="217"/>
      <c r="IJU21" s="217"/>
      <c r="IJV21" s="217"/>
      <c r="IJW21" s="217"/>
      <c r="IJX21" s="217"/>
      <c r="IJY21" s="217"/>
      <c r="IJZ21" s="217"/>
      <c r="IKA21" s="217"/>
      <c r="IKB21" s="217"/>
      <c r="IKC21" s="217"/>
      <c r="IKD21" s="217"/>
      <c r="IKE21" s="217"/>
      <c r="IKF21" s="217"/>
      <c r="IKG21" s="217"/>
      <c r="IKH21" s="217"/>
      <c r="IKI21" s="217"/>
      <c r="IKJ21" s="217"/>
      <c r="IKK21" s="217"/>
      <c r="IKL21" s="217"/>
      <c r="IKM21" s="217"/>
      <c r="IKN21" s="217"/>
      <c r="IKO21" s="217"/>
      <c r="IKP21" s="217"/>
      <c r="IKQ21" s="217"/>
      <c r="IKR21" s="217"/>
      <c r="IKS21" s="217"/>
      <c r="IKT21" s="217"/>
      <c r="IKU21" s="217"/>
      <c r="IKV21" s="217"/>
      <c r="IKW21" s="217"/>
      <c r="IKX21" s="217"/>
      <c r="IKY21" s="217"/>
      <c r="IKZ21" s="217"/>
      <c r="ILA21" s="217"/>
      <c r="ILB21" s="217"/>
      <c r="ILC21" s="217"/>
      <c r="ILD21" s="217"/>
      <c r="ILE21" s="217"/>
      <c r="ILF21" s="217"/>
      <c r="ILG21" s="217"/>
      <c r="ILH21" s="217"/>
      <c r="ILI21" s="217"/>
      <c r="ILJ21" s="217"/>
      <c r="ILK21" s="217"/>
      <c r="ILL21" s="217"/>
      <c r="ILM21" s="217"/>
      <c r="ILN21" s="217"/>
      <c r="ILO21" s="217"/>
      <c r="ILP21" s="217"/>
      <c r="ILQ21" s="217"/>
      <c r="ILR21" s="217"/>
      <c r="ILS21" s="217"/>
      <c r="ILT21" s="217"/>
      <c r="ILU21" s="217"/>
      <c r="ILV21" s="217"/>
      <c r="ILW21" s="217"/>
      <c r="ILX21" s="217"/>
      <c r="ILY21" s="217"/>
      <c r="ILZ21" s="217"/>
      <c r="IMA21" s="217"/>
      <c r="IMB21" s="217"/>
      <c r="IMC21" s="217"/>
      <c r="IMD21" s="217"/>
      <c r="IME21" s="217"/>
      <c r="IMF21" s="217"/>
      <c r="IMG21" s="217"/>
      <c r="IMH21" s="217"/>
      <c r="IMI21" s="217"/>
      <c r="IMJ21" s="217"/>
      <c r="IMK21" s="217"/>
      <c r="IMN21" s="217"/>
      <c r="IMO21" s="217"/>
      <c r="IMP21" s="217"/>
      <c r="IMQ21" s="217"/>
      <c r="IMR21" s="217"/>
      <c r="IMS21" s="217"/>
      <c r="IMT21" s="217"/>
      <c r="IMU21" s="217"/>
      <c r="IMV21" s="217"/>
      <c r="IMW21" s="217"/>
      <c r="IMX21" s="217"/>
      <c r="IMY21" s="217"/>
      <c r="IMZ21" s="217"/>
      <c r="INA21" s="217"/>
      <c r="INB21" s="217"/>
      <c r="INC21" s="217"/>
      <c r="IND21" s="217"/>
      <c r="INE21" s="217"/>
      <c r="INF21" s="217"/>
      <c r="ING21" s="217"/>
      <c r="INH21" s="217"/>
      <c r="INI21" s="217"/>
      <c r="INJ21" s="217"/>
      <c r="INK21" s="217"/>
      <c r="INL21" s="217"/>
      <c r="INM21" s="217"/>
      <c r="INN21" s="217"/>
      <c r="INO21" s="217"/>
      <c r="INP21" s="217"/>
      <c r="INQ21" s="217"/>
      <c r="INR21" s="217"/>
      <c r="INS21" s="217"/>
      <c r="INT21" s="217"/>
      <c r="INU21" s="217"/>
      <c r="INV21" s="217"/>
      <c r="INW21" s="217"/>
      <c r="INX21" s="217"/>
      <c r="INY21" s="217"/>
      <c r="INZ21" s="217"/>
      <c r="IOA21" s="217"/>
      <c r="IOB21" s="217"/>
      <c r="IOC21" s="217"/>
      <c r="IOD21" s="217"/>
      <c r="IOE21" s="217"/>
      <c r="IOF21" s="217"/>
      <c r="IOG21" s="217"/>
      <c r="IOH21" s="217"/>
      <c r="IOI21" s="217"/>
      <c r="IOJ21" s="217"/>
      <c r="IOK21" s="217"/>
      <c r="IOL21" s="217"/>
      <c r="IOM21" s="217"/>
      <c r="ION21" s="217"/>
      <c r="IOO21" s="217"/>
      <c r="IOP21" s="217"/>
      <c r="IOQ21" s="217"/>
      <c r="IOR21" s="217"/>
      <c r="IOS21" s="217"/>
      <c r="IOT21" s="217"/>
      <c r="IOU21" s="217"/>
      <c r="IOV21" s="217"/>
      <c r="IOW21" s="217"/>
      <c r="IOX21" s="217"/>
      <c r="IOY21" s="217"/>
      <c r="IOZ21" s="217"/>
      <c r="IPA21" s="217"/>
      <c r="IPB21" s="217"/>
      <c r="IPC21" s="217"/>
      <c r="IPD21" s="217"/>
      <c r="IPE21" s="217"/>
      <c r="IPF21" s="217"/>
      <c r="IPG21" s="217"/>
      <c r="IPH21" s="217"/>
      <c r="IPI21" s="217"/>
      <c r="IPJ21" s="217"/>
      <c r="IPK21" s="217"/>
      <c r="IPL21" s="217"/>
      <c r="IPM21" s="217"/>
      <c r="IPN21" s="217"/>
      <c r="IPO21" s="217"/>
      <c r="IPP21" s="217"/>
      <c r="IPQ21" s="217"/>
      <c r="IPR21" s="217"/>
      <c r="IPS21" s="217"/>
      <c r="IPT21" s="217"/>
      <c r="IPU21" s="217"/>
      <c r="IPV21" s="217"/>
      <c r="IPW21" s="217"/>
      <c r="IPX21" s="217"/>
      <c r="IPY21" s="217"/>
      <c r="IPZ21" s="217"/>
      <c r="IQA21" s="217"/>
      <c r="IQB21" s="217"/>
      <c r="IQC21" s="217"/>
      <c r="IQD21" s="217"/>
      <c r="IQE21" s="217"/>
      <c r="IQF21" s="217"/>
      <c r="IQG21" s="217"/>
      <c r="IQH21" s="217"/>
      <c r="IQI21" s="217"/>
      <c r="IQJ21" s="217"/>
      <c r="IQK21" s="217"/>
      <c r="IQL21" s="217"/>
      <c r="IQM21" s="217"/>
      <c r="IQN21" s="217"/>
      <c r="IQO21" s="217"/>
      <c r="IQP21" s="217"/>
      <c r="IQQ21" s="217"/>
      <c r="IQR21" s="217"/>
      <c r="IQS21" s="217"/>
      <c r="IQT21" s="217"/>
      <c r="IQU21" s="217"/>
      <c r="IQV21" s="217"/>
      <c r="IQW21" s="217"/>
      <c r="IQX21" s="217"/>
      <c r="IQY21" s="217"/>
      <c r="IQZ21" s="217"/>
      <c r="IRA21" s="217"/>
      <c r="IRB21" s="217"/>
      <c r="IRC21" s="217"/>
      <c r="IRD21" s="217"/>
      <c r="IRE21" s="217"/>
      <c r="IRF21" s="217"/>
      <c r="IRG21" s="217"/>
      <c r="IRH21" s="217"/>
      <c r="IRI21" s="217"/>
      <c r="IRJ21" s="217"/>
      <c r="IRK21" s="217"/>
      <c r="IRL21" s="217"/>
      <c r="IRM21" s="217"/>
      <c r="IRN21" s="217"/>
      <c r="IRO21" s="217"/>
      <c r="IRP21" s="217"/>
      <c r="IRQ21" s="217"/>
      <c r="IRR21" s="217"/>
      <c r="IRS21" s="217"/>
      <c r="IRT21" s="217"/>
      <c r="IRU21" s="217"/>
      <c r="IRV21" s="217"/>
      <c r="IRW21" s="217"/>
      <c r="IRX21" s="217"/>
      <c r="IRY21" s="217"/>
      <c r="IRZ21" s="217"/>
      <c r="ISA21" s="217"/>
      <c r="ISB21" s="217"/>
      <c r="ISC21" s="217"/>
      <c r="ISD21" s="217"/>
      <c r="ISE21" s="217"/>
      <c r="ISF21" s="217"/>
      <c r="ISG21" s="217"/>
      <c r="ISH21" s="217"/>
      <c r="ISI21" s="217"/>
      <c r="ISJ21" s="217"/>
      <c r="ISK21" s="217"/>
      <c r="ISL21" s="217"/>
      <c r="ISM21" s="217"/>
      <c r="ISN21" s="217"/>
      <c r="ISO21" s="217"/>
      <c r="ISP21" s="217"/>
      <c r="ISQ21" s="217"/>
      <c r="ISR21" s="217"/>
      <c r="ISS21" s="217"/>
      <c r="IST21" s="217"/>
      <c r="ISU21" s="217"/>
      <c r="ISV21" s="217"/>
      <c r="ISW21" s="217"/>
      <c r="ISX21" s="217"/>
      <c r="ISY21" s="217"/>
      <c r="ISZ21" s="217"/>
      <c r="ITA21" s="217"/>
      <c r="ITB21" s="217"/>
      <c r="ITC21" s="217"/>
      <c r="ITD21" s="217"/>
      <c r="ITE21" s="217"/>
      <c r="ITF21" s="217"/>
      <c r="ITG21" s="217"/>
      <c r="ITH21" s="217"/>
      <c r="ITI21" s="217"/>
      <c r="ITJ21" s="217"/>
      <c r="ITK21" s="217"/>
      <c r="ITL21" s="217"/>
      <c r="ITM21" s="217"/>
      <c r="ITN21" s="217"/>
      <c r="ITO21" s="217"/>
      <c r="ITP21" s="217"/>
      <c r="ITQ21" s="217"/>
      <c r="ITR21" s="217"/>
      <c r="ITS21" s="217"/>
      <c r="ITT21" s="217"/>
      <c r="ITU21" s="217"/>
      <c r="ITV21" s="217"/>
      <c r="ITW21" s="217"/>
      <c r="ITX21" s="217"/>
      <c r="ITY21" s="217"/>
      <c r="ITZ21" s="217"/>
      <c r="IUA21" s="217"/>
      <c r="IUB21" s="217"/>
      <c r="IUC21" s="217"/>
      <c r="IUD21" s="217"/>
      <c r="IUE21" s="217"/>
      <c r="IUF21" s="217"/>
      <c r="IUG21" s="217"/>
      <c r="IUH21" s="217"/>
      <c r="IUI21" s="217"/>
      <c r="IUJ21" s="217"/>
      <c r="IUK21" s="217"/>
      <c r="IUL21" s="217"/>
      <c r="IUM21" s="217"/>
      <c r="IUN21" s="217"/>
      <c r="IUO21" s="217"/>
      <c r="IUP21" s="217"/>
      <c r="IUQ21" s="217"/>
      <c r="IUR21" s="217"/>
      <c r="IUS21" s="217"/>
      <c r="IUT21" s="217"/>
      <c r="IUU21" s="217"/>
      <c r="IUV21" s="217"/>
      <c r="IUW21" s="217"/>
      <c r="IUX21" s="217"/>
      <c r="IUY21" s="217"/>
      <c r="IUZ21" s="217"/>
      <c r="IVA21" s="217"/>
      <c r="IVB21" s="217"/>
      <c r="IVC21" s="217"/>
      <c r="IVD21" s="217"/>
      <c r="IVE21" s="217"/>
      <c r="IVF21" s="217"/>
      <c r="IVG21" s="217"/>
      <c r="IVH21" s="217"/>
      <c r="IVI21" s="217"/>
      <c r="IVJ21" s="217"/>
      <c r="IVK21" s="217"/>
      <c r="IVL21" s="217"/>
      <c r="IVM21" s="217"/>
      <c r="IVN21" s="217"/>
      <c r="IVO21" s="217"/>
      <c r="IVP21" s="217"/>
      <c r="IVQ21" s="217"/>
      <c r="IVR21" s="217"/>
      <c r="IVS21" s="217"/>
      <c r="IVT21" s="217"/>
      <c r="IVU21" s="217"/>
      <c r="IVV21" s="217"/>
      <c r="IVW21" s="217"/>
      <c r="IVX21" s="217"/>
      <c r="IVY21" s="217"/>
      <c r="IVZ21" s="217"/>
      <c r="IWA21" s="217"/>
      <c r="IWB21" s="217"/>
      <c r="IWC21" s="217"/>
      <c r="IWD21" s="217"/>
      <c r="IWE21" s="217"/>
      <c r="IWF21" s="217"/>
      <c r="IWG21" s="217"/>
      <c r="IWJ21" s="217"/>
      <c r="IWK21" s="217"/>
      <c r="IWL21" s="217"/>
      <c r="IWM21" s="217"/>
      <c r="IWN21" s="217"/>
      <c r="IWO21" s="217"/>
      <c r="IWP21" s="217"/>
      <c r="IWQ21" s="217"/>
      <c r="IWR21" s="217"/>
      <c r="IWS21" s="217"/>
      <c r="IWT21" s="217"/>
      <c r="IWU21" s="217"/>
      <c r="IWV21" s="217"/>
      <c r="IWW21" s="217"/>
      <c r="IWX21" s="217"/>
      <c r="IWY21" s="217"/>
      <c r="IWZ21" s="217"/>
      <c r="IXA21" s="217"/>
      <c r="IXB21" s="217"/>
      <c r="IXC21" s="217"/>
      <c r="IXD21" s="217"/>
      <c r="IXE21" s="217"/>
      <c r="IXF21" s="217"/>
      <c r="IXG21" s="217"/>
      <c r="IXH21" s="217"/>
      <c r="IXI21" s="217"/>
      <c r="IXJ21" s="217"/>
      <c r="IXK21" s="217"/>
      <c r="IXL21" s="217"/>
      <c r="IXM21" s="217"/>
      <c r="IXN21" s="217"/>
      <c r="IXO21" s="217"/>
      <c r="IXP21" s="217"/>
      <c r="IXQ21" s="217"/>
      <c r="IXR21" s="217"/>
      <c r="IXS21" s="217"/>
      <c r="IXT21" s="217"/>
      <c r="IXU21" s="217"/>
      <c r="IXV21" s="217"/>
      <c r="IXW21" s="217"/>
      <c r="IXX21" s="217"/>
      <c r="IXY21" s="217"/>
      <c r="IXZ21" s="217"/>
      <c r="IYA21" s="217"/>
      <c r="IYB21" s="217"/>
      <c r="IYC21" s="217"/>
      <c r="IYD21" s="217"/>
      <c r="IYE21" s="217"/>
      <c r="IYF21" s="217"/>
      <c r="IYG21" s="217"/>
      <c r="IYH21" s="217"/>
      <c r="IYI21" s="217"/>
      <c r="IYJ21" s="217"/>
      <c r="IYK21" s="217"/>
      <c r="IYL21" s="217"/>
      <c r="IYM21" s="217"/>
      <c r="IYN21" s="217"/>
      <c r="IYO21" s="217"/>
      <c r="IYP21" s="217"/>
      <c r="IYQ21" s="217"/>
      <c r="IYR21" s="217"/>
      <c r="IYS21" s="217"/>
      <c r="IYT21" s="217"/>
      <c r="IYU21" s="217"/>
      <c r="IYV21" s="217"/>
      <c r="IYW21" s="217"/>
      <c r="IYX21" s="217"/>
      <c r="IYY21" s="217"/>
      <c r="IYZ21" s="217"/>
      <c r="IZA21" s="217"/>
      <c r="IZB21" s="217"/>
      <c r="IZC21" s="217"/>
      <c r="IZD21" s="217"/>
      <c r="IZE21" s="217"/>
      <c r="IZF21" s="217"/>
      <c r="IZG21" s="217"/>
      <c r="IZH21" s="217"/>
      <c r="IZI21" s="217"/>
      <c r="IZJ21" s="217"/>
      <c r="IZK21" s="217"/>
      <c r="IZL21" s="217"/>
      <c r="IZM21" s="217"/>
      <c r="IZN21" s="217"/>
      <c r="IZO21" s="217"/>
      <c r="IZP21" s="217"/>
      <c r="IZQ21" s="217"/>
      <c r="IZR21" s="217"/>
      <c r="IZS21" s="217"/>
      <c r="IZT21" s="217"/>
      <c r="IZU21" s="217"/>
      <c r="IZV21" s="217"/>
      <c r="IZW21" s="217"/>
      <c r="IZX21" s="217"/>
      <c r="IZY21" s="217"/>
      <c r="IZZ21" s="217"/>
      <c r="JAA21" s="217"/>
      <c r="JAB21" s="217"/>
      <c r="JAC21" s="217"/>
      <c r="JAD21" s="217"/>
      <c r="JAE21" s="217"/>
      <c r="JAF21" s="217"/>
      <c r="JAG21" s="217"/>
      <c r="JAH21" s="217"/>
      <c r="JAI21" s="217"/>
      <c r="JAJ21" s="217"/>
      <c r="JAK21" s="217"/>
      <c r="JAL21" s="217"/>
      <c r="JAM21" s="217"/>
      <c r="JAN21" s="217"/>
      <c r="JAO21" s="217"/>
      <c r="JAP21" s="217"/>
      <c r="JAQ21" s="217"/>
      <c r="JAR21" s="217"/>
      <c r="JAS21" s="217"/>
      <c r="JAT21" s="217"/>
      <c r="JAU21" s="217"/>
      <c r="JAV21" s="217"/>
      <c r="JAW21" s="217"/>
      <c r="JAX21" s="217"/>
      <c r="JAY21" s="217"/>
      <c r="JAZ21" s="217"/>
      <c r="JBA21" s="217"/>
      <c r="JBB21" s="217"/>
      <c r="JBC21" s="217"/>
      <c r="JBD21" s="217"/>
      <c r="JBE21" s="217"/>
      <c r="JBF21" s="217"/>
      <c r="JBG21" s="217"/>
      <c r="JBH21" s="217"/>
      <c r="JBI21" s="217"/>
      <c r="JBJ21" s="217"/>
      <c r="JBK21" s="217"/>
      <c r="JBL21" s="217"/>
      <c r="JBM21" s="217"/>
      <c r="JBN21" s="217"/>
      <c r="JBO21" s="217"/>
      <c r="JBP21" s="217"/>
      <c r="JBQ21" s="217"/>
      <c r="JBR21" s="217"/>
      <c r="JBS21" s="217"/>
      <c r="JBT21" s="217"/>
      <c r="JBU21" s="217"/>
      <c r="JBV21" s="217"/>
      <c r="JBW21" s="217"/>
      <c r="JBX21" s="217"/>
      <c r="JBY21" s="217"/>
      <c r="JBZ21" s="217"/>
      <c r="JCA21" s="217"/>
      <c r="JCB21" s="217"/>
      <c r="JCC21" s="217"/>
      <c r="JCD21" s="217"/>
      <c r="JCE21" s="217"/>
      <c r="JCF21" s="217"/>
      <c r="JCG21" s="217"/>
      <c r="JCH21" s="217"/>
      <c r="JCI21" s="217"/>
      <c r="JCJ21" s="217"/>
      <c r="JCK21" s="217"/>
      <c r="JCL21" s="217"/>
      <c r="JCM21" s="217"/>
      <c r="JCN21" s="217"/>
      <c r="JCO21" s="217"/>
      <c r="JCP21" s="217"/>
      <c r="JCQ21" s="217"/>
      <c r="JCR21" s="217"/>
      <c r="JCS21" s="217"/>
      <c r="JCT21" s="217"/>
      <c r="JCU21" s="217"/>
      <c r="JCV21" s="217"/>
      <c r="JCW21" s="217"/>
      <c r="JCX21" s="217"/>
      <c r="JCY21" s="217"/>
      <c r="JCZ21" s="217"/>
      <c r="JDA21" s="217"/>
      <c r="JDB21" s="217"/>
      <c r="JDC21" s="217"/>
      <c r="JDD21" s="217"/>
      <c r="JDE21" s="217"/>
      <c r="JDF21" s="217"/>
      <c r="JDG21" s="217"/>
      <c r="JDH21" s="217"/>
      <c r="JDI21" s="217"/>
      <c r="JDJ21" s="217"/>
      <c r="JDK21" s="217"/>
      <c r="JDL21" s="217"/>
      <c r="JDM21" s="217"/>
      <c r="JDN21" s="217"/>
      <c r="JDO21" s="217"/>
      <c r="JDP21" s="217"/>
      <c r="JDQ21" s="217"/>
      <c r="JDR21" s="217"/>
      <c r="JDS21" s="217"/>
      <c r="JDT21" s="217"/>
      <c r="JDU21" s="217"/>
      <c r="JDV21" s="217"/>
      <c r="JDW21" s="217"/>
      <c r="JDX21" s="217"/>
      <c r="JDY21" s="217"/>
      <c r="JDZ21" s="217"/>
      <c r="JEA21" s="217"/>
      <c r="JEB21" s="217"/>
      <c r="JEC21" s="217"/>
      <c r="JED21" s="217"/>
      <c r="JEE21" s="217"/>
      <c r="JEF21" s="217"/>
      <c r="JEG21" s="217"/>
      <c r="JEH21" s="217"/>
      <c r="JEI21" s="217"/>
      <c r="JEJ21" s="217"/>
      <c r="JEK21" s="217"/>
      <c r="JEL21" s="217"/>
      <c r="JEM21" s="217"/>
      <c r="JEN21" s="217"/>
      <c r="JEO21" s="217"/>
      <c r="JEP21" s="217"/>
      <c r="JEQ21" s="217"/>
      <c r="JER21" s="217"/>
      <c r="JES21" s="217"/>
      <c r="JET21" s="217"/>
      <c r="JEU21" s="217"/>
      <c r="JEV21" s="217"/>
      <c r="JEW21" s="217"/>
      <c r="JEX21" s="217"/>
      <c r="JEY21" s="217"/>
      <c r="JEZ21" s="217"/>
      <c r="JFA21" s="217"/>
      <c r="JFB21" s="217"/>
      <c r="JFC21" s="217"/>
      <c r="JFD21" s="217"/>
      <c r="JFE21" s="217"/>
      <c r="JFF21" s="217"/>
      <c r="JFG21" s="217"/>
      <c r="JFH21" s="217"/>
      <c r="JFI21" s="217"/>
      <c r="JFJ21" s="217"/>
      <c r="JFK21" s="217"/>
      <c r="JFL21" s="217"/>
      <c r="JFM21" s="217"/>
      <c r="JFN21" s="217"/>
      <c r="JFO21" s="217"/>
      <c r="JFP21" s="217"/>
      <c r="JFQ21" s="217"/>
      <c r="JFR21" s="217"/>
      <c r="JFS21" s="217"/>
      <c r="JFT21" s="217"/>
      <c r="JFU21" s="217"/>
      <c r="JFV21" s="217"/>
      <c r="JFW21" s="217"/>
      <c r="JFX21" s="217"/>
      <c r="JFY21" s="217"/>
      <c r="JFZ21" s="217"/>
      <c r="JGA21" s="217"/>
      <c r="JGB21" s="217"/>
      <c r="JGC21" s="217"/>
      <c r="JGF21" s="217"/>
      <c r="JGG21" s="217"/>
      <c r="JGH21" s="217"/>
      <c r="JGI21" s="217"/>
      <c r="JGJ21" s="217"/>
      <c r="JGK21" s="217"/>
      <c r="JGL21" s="217"/>
      <c r="JGM21" s="217"/>
      <c r="JGN21" s="217"/>
      <c r="JGO21" s="217"/>
      <c r="JGP21" s="217"/>
      <c r="JGQ21" s="217"/>
      <c r="JGR21" s="217"/>
      <c r="JGS21" s="217"/>
      <c r="JGT21" s="217"/>
      <c r="JGU21" s="217"/>
      <c r="JGV21" s="217"/>
      <c r="JGW21" s="217"/>
      <c r="JGX21" s="217"/>
      <c r="JGY21" s="217"/>
      <c r="JGZ21" s="217"/>
      <c r="JHA21" s="217"/>
      <c r="JHB21" s="217"/>
      <c r="JHC21" s="217"/>
      <c r="JHD21" s="217"/>
      <c r="JHE21" s="217"/>
      <c r="JHF21" s="217"/>
      <c r="JHG21" s="217"/>
      <c r="JHH21" s="217"/>
      <c r="JHI21" s="217"/>
      <c r="JHJ21" s="217"/>
      <c r="JHK21" s="217"/>
      <c r="JHL21" s="217"/>
      <c r="JHM21" s="217"/>
      <c r="JHN21" s="217"/>
      <c r="JHO21" s="217"/>
      <c r="JHP21" s="217"/>
      <c r="JHQ21" s="217"/>
      <c r="JHR21" s="217"/>
      <c r="JHS21" s="217"/>
      <c r="JHT21" s="217"/>
      <c r="JHU21" s="217"/>
      <c r="JHV21" s="217"/>
      <c r="JHW21" s="217"/>
      <c r="JHX21" s="217"/>
      <c r="JHY21" s="217"/>
      <c r="JHZ21" s="217"/>
      <c r="JIA21" s="217"/>
      <c r="JIB21" s="217"/>
      <c r="JIC21" s="217"/>
      <c r="JID21" s="217"/>
      <c r="JIE21" s="217"/>
      <c r="JIF21" s="217"/>
      <c r="JIG21" s="217"/>
      <c r="JIH21" s="217"/>
      <c r="JII21" s="217"/>
      <c r="JIJ21" s="217"/>
      <c r="JIK21" s="217"/>
      <c r="JIL21" s="217"/>
      <c r="JIM21" s="217"/>
      <c r="JIN21" s="217"/>
      <c r="JIO21" s="217"/>
      <c r="JIP21" s="217"/>
      <c r="JIQ21" s="217"/>
      <c r="JIR21" s="217"/>
      <c r="JIS21" s="217"/>
      <c r="JIT21" s="217"/>
      <c r="JIU21" s="217"/>
      <c r="JIV21" s="217"/>
      <c r="JIW21" s="217"/>
      <c r="JIX21" s="217"/>
      <c r="JIY21" s="217"/>
      <c r="JIZ21" s="217"/>
      <c r="JJA21" s="217"/>
      <c r="JJB21" s="217"/>
      <c r="JJC21" s="217"/>
      <c r="JJD21" s="217"/>
      <c r="JJE21" s="217"/>
      <c r="JJF21" s="217"/>
      <c r="JJG21" s="217"/>
      <c r="JJH21" s="217"/>
      <c r="JJI21" s="217"/>
      <c r="JJJ21" s="217"/>
      <c r="JJK21" s="217"/>
      <c r="JJL21" s="217"/>
      <c r="JJM21" s="217"/>
      <c r="JJN21" s="217"/>
      <c r="JJO21" s="217"/>
      <c r="JJP21" s="217"/>
      <c r="JJQ21" s="217"/>
      <c r="JJR21" s="217"/>
      <c r="JJS21" s="217"/>
      <c r="JJT21" s="217"/>
      <c r="JJU21" s="217"/>
      <c r="JJV21" s="217"/>
      <c r="JJW21" s="217"/>
      <c r="JJX21" s="217"/>
      <c r="JJY21" s="217"/>
      <c r="JJZ21" s="217"/>
      <c r="JKA21" s="217"/>
      <c r="JKB21" s="217"/>
      <c r="JKC21" s="217"/>
      <c r="JKD21" s="217"/>
      <c r="JKE21" s="217"/>
      <c r="JKF21" s="217"/>
      <c r="JKG21" s="217"/>
      <c r="JKH21" s="217"/>
      <c r="JKI21" s="217"/>
      <c r="JKJ21" s="217"/>
      <c r="JKK21" s="217"/>
      <c r="JKL21" s="217"/>
      <c r="JKM21" s="217"/>
      <c r="JKN21" s="217"/>
      <c r="JKO21" s="217"/>
      <c r="JKP21" s="217"/>
      <c r="JKQ21" s="217"/>
      <c r="JKR21" s="217"/>
      <c r="JKS21" s="217"/>
      <c r="JKT21" s="217"/>
      <c r="JKU21" s="217"/>
      <c r="JKV21" s="217"/>
      <c r="JKW21" s="217"/>
      <c r="JKX21" s="217"/>
      <c r="JKY21" s="217"/>
      <c r="JKZ21" s="217"/>
      <c r="JLA21" s="217"/>
      <c r="JLB21" s="217"/>
      <c r="JLC21" s="217"/>
      <c r="JLD21" s="217"/>
      <c r="JLE21" s="217"/>
      <c r="JLF21" s="217"/>
      <c r="JLG21" s="217"/>
      <c r="JLH21" s="217"/>
      <c r="JLI21" s="217"/>
      <c r="JLJ21" s="217"/>
      <c r="JLK21" s="217"/>
      <c r="JLL21" s="217"/>
      <c r="JLM21" s="217"/>
      <c r="JLN21" s="217"/>
      <c r="JLO21" s="217"/>
      <c r="JLP21" s="217"/>
      <c r="JLQ21" s="217"/>
      <c r="JLR21" s="217"/>
      <c r="JLS21" s="217"/>
      <c r="JLT21" s="217"/>
      <c r="JLU21" s="217"/>
      <c r="JLV21" s="217"/>
      <c r="JLW21" s="217"/>
      <c r="JLX21" s="217"/>
      <c r="JLY21" s="217"/>
      <c r="JLZ21" s="217"/>
      <c r="JMA21" s="217"/>
      <c r="JMB21" s="217"/>
      <c r="JMC21" s="217"/>
      <c r="JMD21" s="217"/>
      <c r="JME21" s="217"/>
      <c r="JMF21" s="217"/>
      <c r="JMG21" s="217"/>
      <c r="JMH21" s="217"/>
      <c r="JMI21" s="217"/>
      <c r="JMJ21" s="217"/>
      <c r="JMK21" s="217"/>
      <c r="JML21" s="217"/>
      <c r="JMM21" s="217"/>
      <c r="JMN21" s="217"/>
      <c r="JMO21" s="217"/>
      <c r="JMP21" s="217"/>
      <c r="JMQ21" s="217"/>
      <c r="JMR21" s="217"/>
      <c r="JMS21" s="217"/>
      <c r="JMT21" s="217"/>
      <c r="JMU21" s="217"/>
      <c r="JMV21" s="217"/>
      <c r="JMW21" s="217"/>
      <c r="JMX21" s="217"/>
      <c r="JMY21" s="217"/>
      <c r="JMZ21" s="217"/>
      <c r="JNA21" s="217"/>
      <c r="JNB21" s="217"/>
      <c r="JNC21" s="217"/>
      <c r="JND21" s="217"/>
      <c r="JNE21" s="217"/>
      <c r="JNF21" s="217"/>
      <c r="JNG21" s="217"/>
      <c r="JNH21" s="217"/>
      <c r="JNI21" s="217"/>
      <c r="JNJ21" s="217"/>
      <c r="JNK21" s="217"/>
      <c r="JNL21" s="217"/>
      <c r="JNM21" s="217"/>
      <c r="JNN21" s="217"/>
      <c r="JNO21" s="217"/>
      <c r="JNP21" s="217"/>
      <c r="JNQ21" s="217"/>
      <c r="JNR21" s="217"/>
      <c r="JNS21" s="217"/>
      <c r="JNT21" s="217"/>
      <c r="JNU21" s="217"/>
      <c r="JNV21" s="217"/>
      <c r="JNW21" s="217"/>
      <c r="JNX21" s="217"/>
      <c r="JNY21" s="217"/>
      <c r="JNZ21" s="217"/>
      <c r="JOA21" s="217"/>
      <c r="JOB21" s="217"/>
      <c r="JOC21" s="217"/>
      <c r="JOD21" s="217"/>
      <c r="JOE21" s="217"/>
      <c r="JOF21" s="217"/>
      <c r="JOG21" s="217"/>
      <c r="JOH21" s="217"/>
      <c r="JOI21" s="217"/>
      <c r="JOJ21" s="217"/>
      <c r="JOK21" s="217"/>
      <c r="JOL21" s="217"/>
      <c r="JOM21" s="217"/>
      <c r="JON21" s="217"/>
      <c r="JOO21" s="217"/>
      <c r="JOP21" s="217"/>
      <c r="JOQ21" s="217"/>
      <c r="JOR21" s="217"/>
      <c r="JOS21" s="217"/>
      <c r="JOT21" s="217"/>
      <c r="JOU21" s="217"/>
      <c r="JOV21" s="217"/>
      <c r="JOW21" s="217"/>
      <c r="JOX21" s="217"/>
      <c r="JOY21" s="217"/>
      <c r="JOZ21" s="217"/>
      <c r="JPA21" s="217"/>
      <c r="JPB21" s="217"/>
      <c r="JPC21" s="217"/>
      <c r="JPD21" s="217"/>
      <c r="JPE21" s="217"/>
      <c r="JPF21" s="217"/>
      <c r="JPG21" s="217"/>
      <c r="JPH21" s="217"/>
      <c r="JPI21" s="217"/>
      <c r="JPJ21" s="217"/>
      <c r="JPK21" s="217"/>
      <c r="JPL21" s="217"/>
      <c r="JPM21" s="217"/>
      <c r="JPN21" s="217"/>
      <c r="JPO21" s="217"/>
      <c r="JPP21" s="217"/>
      <c r="JPQ21" s="217"/>
      <c r="JPR21" s="217"/>
      <c r="JPS21" s="217"/>
      <c r="JPT21" s="217"/>
      <c r="JPU21" s="217"/>
      <c r="JPV21" s="217"/>
      <c r="JPW21" s="217"/>
      <c r="JPX21" s="217"/>
      <c r="JPY21" s="217"/>
      <c r="JQB21" s="217"/>
      <c r="JQC21" s="217"/>
      <c r="JQD21" s="217"/>
      <c r="JQE21" s="217"/>
      <c r="JQF21" s="217"/>
      <c r="JQG21" s="217"/>
      <c r="JQH21" s="217"/>
      <c r="JQI21" s="217"/>
      <c r="JQJ21" s="217"/>
      <c r="JQK21" s="217"/>
      <c r="JQL21" s="217"/>
      <c r="JQM21" s="217"/>
      <c r="JQN21" s="217"/>
      <c r="JQO21" s="217"/>
      <c r="JQP21" s="217"/>
      <c r="JQQ21" s="217"/>
      <c r="JQR21" s="217"/>
      <c r="JQS21" s="217"/>
      <c r="JQT21" s="217"/>
      <c r="JQU21" s="217"/>
      <c r="JQV21" s="217"/>
      <c r="JQW21" s="217"/>
      <c r="JQX21" s="217"/>
      <c r="JQY21" s="217"/>
      <c r="JQZ21" s="217"/>
      <c r="JRA21" s="217"/>
      <c r="JRB21" s="217"/>
      <c r="JRC21" s="217"/>
      <c r="JRD21" s="217"/>
      <c r="JRE21" s="217"/>
      <c r="JRF21" s="217"/>
      <c r="JRG21" s="217"/>
      <c r="JRH21" s="217"/>
      <c r="JRI21" s="217"/>
      <c r="JRJ21" s="217"/>
      <c r="JRK21" s="217"/>
      <c r="JRL21" s="217"/>
      <c r="JRM21" s="217"/>
      <c r="JRN21" s="217"/>
      <c r="JRO21" s="217"/>
      <c r="JRP21" s="217"/>
      <c r="JRQ21" s="217"/>
      <c r="JRR21" s="217"/>
      <c r="JRS21" s="217"/>
      <c r="JRT21" s="217"/>
      <c r="JRU21" s="217"/>
      <c r="JRV21" s="217"/>
      <c r="JRW21" s="217"/>
      <c r="JRX21" s="217"/>
      <c r="JRY21" s="217"/>
      <c r="JRZ21" s="217"/>
      <c r="JSA21" s="217"/>
      <c r="JSB21" s="217"/>
      <c r="JSC21" s="217"/>
      <c r="JSD21" s="217"/>
      <c r="JSE21" s="217"/>
      <c r="JSF21" s="217"/>
      <c r="JSG21" s="217"/>
      <c r="JSH21" s="217"/>
      <c r="JSI21" s="217"/>
      <c r="JSJ21" s="217"/>
      <c r="JSK21" s="217"/>
      <c r="JSL21" s="217"/>
      <c r="JSM21" s="217"/>
      <c r="JSN21" s="217"/>
      <c r="JSO21" s="217"/>
      <c r="JSP21" s="217"/>
      <c r="JSQ21" s="217"/>
      <c r="JSR21" s="217"/>
      <c r="JSS21" s="217"/>
      <c r="JST21" s="217"/>
      <c r="JSU21" s="217"/>
      <c r="JSV21" s="217"/>
      <c r="JSW21" s="217"/>
      <c r="JSX21" s="217"/>
      <c r="JSY21" s="217"/>
      <c r="JSZ21" s="217"/>
      <c r="JTA21" s="217"/>
      <c r="JTB21" s="217"/>
      <c r="JTC21" s="217"/>
      <c r="JTD21" s="217"/>
      <c r="JTE21" s="217"/>
      <c r="JTF21" s="217"/>
      <c r="JTG21" s="217"/>
      <c r="JTH21" s="217"/>
      <c r="JTI21" s="217"/>
      <c r="JTJ21" s="217"/>
      <c r="JTK21" s="217"/>
      <c r="JTL21" s="217"/>
      <c r="JTM21" s="217"/>
      <c r="JTN21" s="217"/>
      <c r="JTO21" s="217"/>
      <c r="JTP21" s="217"/>
      <c r="JTQ21" s="217"/>
      <c r="JTR21" s="217"/>
      <c r="JTS21" s="217"/>
      <c r="JTT21" s="217"/>
      <c r="JTU21" s="217"/>
      <c r="JTV21" s="217"/>
      <c r="JTW21" s="217"/>
      <c r="JTX21" s="217"/>
      <c r="JTY21" s="217"/>
      <c r="JTZ21" s="217"/>
      <c r="JUA21" s="217"/>
      <c r="JUB21" s="217"/>
      <c r="JUC21" s="217"/>
      <c r="JUD21" s="217"/>
      <c r="JUE21" s="217"/>
      <c r="JUF21" s="217"/>
      <c r="JUG21" s="217"/>
      <c r="JUH21" s="217"/>
      <c r="JUI21" s="217"/>
      <c r="JUJ21" s="217"/>
      <c r="JUK21" s="217"/>
      <c r="JUL21" s="217"/>
      <c r="JUM21" s="217"/>
      <c r="JUN21" s="217"/>
      <c r="JUO21" s="217"/>
      <c r="JUP21" s="217"/>
      <c r="JUQ21" s="217"/>
      <c r="JUR21" s="217"/>
      <c r="JUS21" s="217"/>
      <c r="JUT21" s="217"/>
      <c r="JUU21" s="217"/>
      <c r="JUV21" s="217"/>
      <c r="JUW21" s="217"/>
      <c r="JUX21" s="217"/>
      <c r="JUY21" s="217"/>
      <c r="JUZ21" s="217"/>
      <c r="JVA21" s="217"/>
      <c r="JVB21" s="217"/>
      <c r="JVC21" s="217"/>
      <c r="JVD21" s="217"/>
      <c r="JVE21" s="217"/>
      <c r="JVF21" s="217"/>
      <c r="JVG21" s="217"/>
      <c r="JVH21" s="217"/>
      <c r="JVI21" s="217"/>
      <c r="JVJ21" s="217"/>
      <c r="JVK21" s="217"/>
      <c r="JVL21" s="217"/>
      <c r="JVM21" s="217"/>
      <c r="JVN21" s="217"/>
      <c r="JVO21" s="217"/>
      <c r="JVP21" s="217"/>
      <c r="JVQ21" s="217"/>
      <c r="JVR21" s="217"/>
      <c r="JVS21" s="217"/>
      <c r="JVT21" s="217"/>
      <c r="JVU21" s="217"/>
      <c r="JVV21" s="217"/>
      <c r="JVW21" s="217"/>
      <c r="JVX21" s="217"/>
      <c r="JVY21" s="217"/>
      <c r="JVZ21" s="217"/>
      <c r="JWA21" s="217"/>
      <c r="JWB21" s="217"/>
      <c r="JWC21" s="217"/>
      <c r="JWD21" s="217"/>
      <c r="JWE21" s="217"/>
      <c r="JWF21" s="217"/>
      <c r="JWG21" s="217"/>
      <c r="JWH21" s="217"/>
      <c r="JWI21" s="217"/>
      <c r="JWJ21" s="217"/>
      <c r="JWK21" s="217"/>
      <c r="JWL21" s="217"/>
      <c r="JWM21" s="217"/>
      <c r="JWN21" s="217"/>
      <c r="JWO21" s="217"/>
      <c r="JWP21" s="217"/>
      <c r="JWQ21" s="217"/>
      <c r="JWR21" s="217"/>
      <c r="JWS21" s="217"/>
      <c r="JWT21" s="217"/>
      <c r="JWU21" s="217"/>
      <c r="JWV21" s="217"/>
      <c r="JWW21" s="217"/>
      <c r="JWX21" s="217"/>
      <c r="JWY21" s="217"/>
      <c r="JWZ21" s="217"/>
      <c r="JXA21" s="217"/>
      <c r="JXB21" s="217"/>
      <c r="JXC21" s="217"/>
      <c r="JXD21" s="217"/>
      <c r="JXE21" s="217"/>
      <c r="JXF21" s="217"/>
      <c r="JXG21" s="217"/>
      <c r="JXH21" s="217"/>
      <c r="JXI21" s="217"/>
      <c r="JXJ21" s="217"/>
      <c r="JXK21" s="217"/>
      <c r="JXL21" s="217"/>
      <c r="JXM21" s="217"/>
      <c r="JXN21" s="217"/>
      <c r="JXO21" s="217"/>
      <c r="JXP21" s="217"/>
      <c r="JXQ21" s="217"/>
      <c r="JXR21" s="217"/>
      <c r="JXS21" s="217"/>
      <c r="JXT21" s="217"/>
      <c r="JXU21" s="217"/>
      <c r="JXV21" s="217"/>
      <c r="JXW21" s="217"/>
      <c r="JXX21" s="217"/>
      <c r="JXY21" s="217"/>
      <c r="JXZ21" s="217"/>
      <c r="JYA21" s="217"/>
      <c r="JYB21" s="217"/>
      <c r="JYC21" s="217"/>
      <c r="JYD21" s="217"/>
      <c r="JYE21" s="217"/>
      <c r="JYF21" s="217"/>
      <c r="JYG21" s="217"/>
      <c r="JYH21" s="217"/>
      <c r="JYI21" s="217"/>
      <c r="JYJ21" s="217"/>
      <c r="JYK21" s="217"/>
      <c r="JYL21" s="217"/>
      <c r="JYM21" s="217"/>
      <c r="JYN21" s="217"/>
      <c r="JYO21" s="217"/>
      <c r="JYP21" s="217"/>
      <c r="JYQ21" s="217"/>
      <c r="JYR21" s="217"/>
      <c r="JYS21" s="217"/>
      <c r="JYT21" s="217"/>
      <c r="JYU21" s="217"/>
      <c r="JYV21" s="217"/>
      <c r="JYW21" s="217"/>
      <c r="JYX21" s="217"/>
      <c r="JYY21" s="217"/>
      <c r="JYZ21" s="217"/>
      <c r="JZA21" s="217"/>
      <c r="JZB21" s="217"/>
      <c r="JZC21" s="217"/>
      <c r="JZD21" s="217"/>
      <c r="JZE21" s="217"/>
      <c r="JZF21" s="217"/>
      <c r="JZG21" s="217"/>
      <c r="JZH21" s="217"/>
      <c r="JZI21" s="217"/>
      <c r="JZJ21" s="217"/>
      <c r="JZK21" s="217"/>
      <c r="JZL21" s="217"/>
      <c r="JZM21" s="217"/>
      <c r="JZN21" s="217"/>
      <c r="JZO21" s="217"/>
      <c r="JZP21" s="217"/>
      <c r="JZQ21" s="217"/>
      <c r="JZR21" s="217"/>
      <c r="JZS21" s="217"/>
      <c r="JZT21" s="217"/>
      <c r="JZU21" s="217"/>
      <c r="JZX21" s="217"/>
      <c r="JZY21" s="217"/>
      <c r="JZZ21" s="217"/>
      <c r="KAA21" s="217"/>
      <c r="KAB21" s="217"/>
      <c r="KAC21" s="217"/>
      <c r="KAD21" s="217"/>
      <c r="KAE21" s="217"/>
      <c r="KAF21" s="217"/>
      <c r="KAG21" s="217"/>
      <c r="KAH21" s="217"/>
      <c r="KAI21" s="217"/>
      <c r="KAJ21" s="217"/>
      <c r="KAK21" s="217"/>
      <c r="KAL21" s="217"/>
      <c r="KAM21" s="217"/>
      <c r="KAN21" s="217"/>
      <c r="KAO21" s="217"/>
      <c r="KAP21" s="217"/>
      <c r="KAQ21" s="217"/>
      <c r="KAR21" s="217"/>
      <c r="KAS21" s="217"/>
      <c r="KAT21" s="217"/>
      <c r="KAU21" s="217"/>
      <c r="KAV21" s="217"/>
      <c r="KAW21" s="217"/>
      <c r="KAX21" s="217"/>
      <c r="KAY21" s="217"/>
      <c r="KAZ21" s="217"/>
      <c r="KBA21" s="217"/>
      <c r="KBB21" s="217"/>
      <c r="KBC21" s="217"/>
      <c r="KBD21" s="217"/>
      <c r="KBE21" s="217"/>
      <c r="KBF21" s="217"/>
      <c r="KBG21" s="217"/>
      <c r="KBH21" s="217"/>
      <c r="KBI21" s="217"/>
      <c r="KBJ21" s="217"/>
      <c r="KBK21" s="217"/>
      <c r="KBL21" s="217"/>
      <c r="KBM21" s="217"/>
      <c r="KBN21" s="217"/>
      <c r="KBO21" s="217"/>
      <c r="KBP21" s="217"/>
      <c r="KBQ21" s="217"/>
      <c r="KBR21" s="217"/>
      <c r="KBS21" s="217"/>
      <c r="KBT21" s="217"/>
      <c r="KBU21" s="217"/>
      <c r="KBV21" s="217"/>
      <c r="KBW21" s="217"/>
      <c r="KBX21" s="217"/>
      <c r="KBY21" s="217"/>
      <c r="KBZ21" s="217"/>
      <c r="KCA21" s="217"/>
      <c r="KCB21" s="217"/>
      <c r="KCC21" s="217"/>
      <c r="KCD21" s="217"/>
      <c r="KCE21" s="217"/>
      <c r="KCF21" s="217"/>
      <c r="KCG21" s="217"/>
      <c r="KCH21" s="217"/>
      <c r="KCI21" s="217"/>
      <c r="KCJ21" s="217"/>
      <c r="KCK21" s="217"/>
      <c r="KCL21" s="217"/>
      <c r="KCM21" s="217"/>
      <c r="KCN21" s="217"/>
      <c r="KCO21" s="217"/>
      <c r="KCP21" s="217"/>
      <c r="KCQ21" s="217"/>
      <c r="KCR21" s="217"/>
      <c r="KCS21" s="217"/>
      <c r="KCT21" s="217"/>
      <c r="KCU21" s="217"/>
      <c r="KCV21" s="217"/>
      <c r="KCW21" s="217"/>
      <c r="KCX21" s="217"/>
      <c r="KCY21" s="217"/>
      <c r="KCZ21" s="217"/>
      <c r="KDA21" s="217"/>
      <c r="KDB21" s="217"/>
      <c r="KDC21" s="217"/>
      <c r="KDD21" s="217"/>
      <c r="KDE21" s="217"/>
      <c r="KDF21" s="217"/>
      <c r="KDG21" s="217"/>
      <c r="KDH21" s="217"/>
      <c r="KDI21" s="217"/>
      <c r="KDJ21" s="217"/>
      <c r="KDK21" s="217"/>
      <c r="KDL21" s="217"/>
      <c r="KDM21" s="217"/>
      <c r="KDN21" s="217"/>
      <c r="KDO21" s="217"/>
      <c r="KDP21" s="217"/>
      <c r="KDQ21" s="217"/>
      <c r="KDR21" s="217"/>
      <c r="KDS21" s="217"/>
      <c r="KDT21" s="217"/>
      <c r="KDU21" s="217"/>
      <c r="KDV21" s="217"/>
      <c r="KDW21" s="217"/>
      <c r="KDX21" s="217"/>
      <c r="KDY21" s="217"/>
      <c r="KDZ21" s="217"/>
      <c r="KEA21" s="217"/>
      <c r="KEB21" s="217"/>
      <c r="KEC21" s="217"/>
      <c r="KED21" s="217"/>
      <c r="KEE21" s="217"/>
      <c r="KEF21" s="217"/>
      <c r="KEG21" s="217"/>
      <c r="KEH21" s="217"/>
      <c r="KEI21" s="217"/>
      <c r="KEJ21" s="217"/>
      <c r="KEK21" s="217"/>
      <c r="KEL21" s="217"/>
      <c r="KEM21" s="217"/>
      <c r="KEN21" s="217"/>
      <c r="KEO21" s="217"/>
      <c r="KEP21" s="217"/>
      <c r="KEQ21" s="217"/>
      <c r="KER21" s="217"/>
      <c r="KES21" s="217"/>
      <c r="KET21" s="217"/>
      <c r="KEU21" s="217"/>
      <c r="KEV21" s="217"/>
      <c r="KEW21" s="217"/>
      <c r="KEX21" s="217"/>
      <c r="KEY21" s="217"/>
      <c r="KEZ21" s="217"/>
      <c r="KFA21" s="217"/>
      <c r="KFB21" s="217"/>
      <c r="KFC21" s="217"/>
      <c r="KFD21" s="217"/>
      <c r="KFE21" s="217"/>
      <c r="KFF21" s="217"/>
      <c r="KFG21" s="217"/>
      <c r="KFH21" s="217"/>
      <c r="KFI21" s="217"/>
      <c r="KFJ21" s="217"/>
      <c r="KFK21" s="217"/>
      <c r="KFL21" s="217"/>
      <c r="KFM21" s="217"/>
      <c r="KFN21" s="217"/>
      <c r="KFO21" s="217"/>
      <c r="KFP21" s="217"/>
      <c r="KFQ21" s="217"/>
      <c r="KFR21" s="217"/>
      <c r="KFS21" s="217"/>
      <c r="KFT21" s="217"/>
      <c r="KFU21" s="217"/>
      <c r="KFV21" s="217"/>
      <c r="KFW21" s="217"/>
      <c r="KFX21" s="217"/>
      <c r="KFY21" s="217"/>
      <c r="KFZ21" s="217"/>
      <c r="KGA21" s="217"/>
      <c r="KGB21" s="217"/>
      <c r="KGC21" s="217"/>
      <c r="KGD21" s="217"/>
      <c r="KGE21" s="217"/>
      <c r="KGF21" s="217"/>
      <c r="KGG21" s="217"/>
      <c r="KGH21" s="217"/>
      <c r="KGI21" s="217"/>
      <c r="KGJ21" s="217"/>
      <c r="KGK21" s="217"/>
      <c r="KGL21" s="217"/>
      <c r="KGM21" s="217"/>
      <c r="KGN21" s="217"/>
      <c r="KGO21" s="217"/>
      <c r="KGP21" s="217"/>
      <c r="KGQ21" s="217"/>
      <c r="KGR21" s="217"/>
      <c r="KGS21" s="217"/>
      <c r="KGT21" s="217"/>
      <c r="KGU21" s="217"/>
      <c r="KGV21" s="217"/>
      <c r="KGW21" s="217"/>
      <c r="KGX21" s="217"/>
      <c r="KGY21" s="217"/>
      <c r="KGZ21" s="217"/>
      <c r="KHA21" s="217"/>
      <c r="KHB21" s="217"/>
      <c r="KHC21" s="217"/>
      <c r="KHD21" s="217"/>
      <c r="KHE21" s="217"/>
      <c r="KHF21" s="217"/>
      <c r="KHG21" s="217"/>
      <c r="KHH21" s="217"/>
      <c r="KHI21" s="217"/>
      <c r="KHJ21" s="217"/>
      <c r="KHK21" s="217"/>
      <c r="KHL21" s="217"/>
      <c r="KHM21" s="217"/>
      <c r="KHN21" s="217"/>
      <c r="KHO21" s="217"/>
      <c r="KHP21" s="217"/>
      <c r="KHQ21" s="217"/>
      <c r="KHR21" s="217"/>
      <c r="KHS21" s="217"/>
      <c r="KHT21" s="217"/>
      <c r="KHU21" s="217"/>
      <c r="KHV21" s="217"/>
      <c r="KHW21" s="217"/>
      <c r="KHX21" s="217"/>
      <c r="KHY21" s="217"/>
      <c r="KHZ21" s="217"/>
      <c r="KIA21" s="217"/>
      <c r="KIB21" s="217"/>
      <c r="KIC21" s="217"/>
      <c r="KID21" s="217"/>
      <c r="KIE21" s="217"/>
      <c r="KIF21" s="217"/>
      <c r="KIG21" s="217"/>
      <c r="KIH21" s="217"/>
      <c r="KII21" s="217"/>
      <c r="KIJ21" s="217"/>
      <c r="KIK21" s="217"/>
      <c r="KIL21" s="217"/>
      <c r="KIM21" s="217"/>
      <c r="KIN21" s="217"/>
      <c r="KIO21" s="217"/>
      <c r="KIP21" s="217"/>
      <c r="KIQ21" s="217"/>
      <c r="KIR21" s="217"/>
      <c r="KIS21" s="217"/>
      <c r="KIT21" s="217"/>
      <c r="KIU21" s="217"/>
      <c r="KIV21" s="217"/>
      <c r="KIW21" s="217"/>
      <c r="KIX21" s="217"/>
      <c r="KIY21" s="217"/>
      <c r="KIZ21" s="217"/>
      <c r="KJA21" s="217"/>
      <c r="KJB21" s="217"/>
      <c r="KJC21" s="217"/>
      <c r="KJD21" s="217"/>
      <c r="KJE21" s="217"/>
      <c r="KJF21" s="217"/>
      <c r="KJG21" s="217"/>
      <c r="KJH21" s="217"/>
      <c r="KJI21" s="217"/>
      <c r="KJJ21" s="217"/>
      <c r="KJK21" s="217"/>
      <c r="KJL21" s="217"/>
      <c r="KJM21" s="217"/>
      <c r="KJN21" s="217"/>
      <c r="KJO21" s="217"/>
      <c r="KJP21" s="217"/>
      <c r="KJQ21" s="217"/>
      <c r="KJT21" s="217"/>
      <c r="KJU21" s="217"/>
      <c r="KJV21" s="217"/>
      <c r="KJW21" s="217"/>
      <c r="KJX21" s="217"/>
      <c r="KJY21" s="217"/>
      <c r="KJZ21" s="217"/>
      <c r="KKA21" s="217"/>
      <c r="KKB21" s="217"/>
      <c r="KKC21" s="217"/>
      <c r="KKD21" s="217"/>
      <c r="KKE21" s="217"/>
      <c r="KKF21" s="217"/>
      <c r="KKG21" s="217"/>
      <c r="KKH21" s="217"/>
      <c r="KKI21" s="217"/>
      <c r="KKJ21" s="217"/>
      <c r="KKK21" s="217"/>
      <c r="KKL21" s="217"/>
      <c r="KKM21" s="217"/>
      <c r="KKN21" s="217"/>
      <c r="KKO21" s="217"/>
      <c r="KKP21" s="217"/>
      <c r="KKQ21" s="217"/>
      <c r="KKR21" s="217"/>
      <c r="KKS21" s="217"/>
      <c r="KKT21" s="217"/>
      <c r="KKU21" s="217"/>
      <c r="KKV21" s="217"/>
      <c r="KKW21" s="217"/>
      <c r="KKX21" s="217"/>
      <c r="KKY21" s="217"/>
      <c r="KKZ21" s="217"/>
      <c r="KLA21" s="217"/>
      <c r="KLB21" s="217"/>
      <c r="KLC21" s="217"/>
      <c r="KLD21" s="217"/>
      <c r="KLE21" s="217"/>
      <c r="KLF21" s="217"/>
      <c r="KLG21" s="217"/>
      <c r="KLH21" s="217"/>
      <c r="KLI21" s="217"/>
      <c r="KLJ21" s="217"/>
      <c r="KLK21" s="217"/>
      <c r="KLL21" s="217"/>
      <c r="KLM21" s="217"/>
      <c r="KLN21" s="217"/>
      <c r="KLO21" s="217"/>
      <c r="KLP21" s="217"/>
      <c r="KLQ21" s="217"/>
      <c r="KLR21" s="217"/>
      <c r="KLS21" s="217"/>
      <c r="KLT21" s="217"/>
      <c r="KLU21" s="217"/>
      <c r="KLV21" s="217"/>
      <c r="KLW21" s="217"/>
      <c r="KLX21" s="217"/>
      <c r="KLY21" s="217"/>
      <c r="KLZ21" s="217"/>
      <c r="KMA21" s="217"/>
      <c r="KMB21" s="217"/>
      <c r="KMC21" s="217"/>
      <c r="KMD21" s="217"/>
      <c r="KME21" s="217"/>
      <c r="KMF21" s="217"/>
      <c r="KMG21" s="217"/>
      <c r="KMH21" s="217"/>
      <c r="KMI21" s="217"/>
      <c r="KMJ21" s="217"/>
      <c r="KMK21" s="217"/>
      <c r="KML21" s="217"/>
      <c r="KMM21" s="217"/>
      <c r="KMN21" s="217"/>
      <c r="KMO21" s="217"/>
      <c r="KMP21" s="217"/>
      <c r="KMQ21" s="217"/>
      <c r="KMR21" s="217"/>
      <c r="KMS21" s="217"/>
      <c r="KMT21" s="217"/>
      <c r="KMU21" s="217"/>
      <c r="KMV21" s="217"/>
      <c r="KMW21" s="217"/>
      <c r="KMX21" s="217"/>
      <c r="KMY21" s="217"/>
      <c r="KMZ21" s="217"/>
      <c r="KNA21" s="217"/>
      <c r="KNB21" s="217"/>
      <c r="KNC21" s="217"/>
      <c r="KND21" s="217"/>
      <c r="KNE21" s="217"/>
      <c r="KNF21" s="217"/>
      <c r="KNG21" s="217"/>
      <c r="KNH21" s="217"/>
      <c r="KNI21" s="217"/>
      <c r="KNJ21" s="217"/>
      <c r="KNK21" s="217"/>
      <c r="KNL21" s="217"/>
      <c r="KNM21" s="217"/>
      <c r="KNN21" s="217"/>
      <c r="KNO21" s="217"/>
      <c r="KNP21" s="217"/>
      <c r="KNQ21" s="217"/>
      <c r="KNR21" s="217"/>
      <c r="KNS21" s="217"/>
      <c r="KNT21" s="217"/>
      <c r="KNU21" s="217"/>
      <c r="KNV21" s="217"/>
      <c r="KNW21" s="217"/>
      <c r="KNX21" s="217"/>
      <c r="KNY21" s="217"/>
      <c r="KNZ21" s="217"/>
      <c r="KOA21" s="217"/>
      <c r="KOB21" s="217"/>
      <c r="KOC21" s="217"/>
      <c r="KOD21" s="217"/>
      <c r="KOE21" s="217"/>
      <c r="KOF21" s="217"/>
      <c r="KOG21" s="217"/>
      <c r="KOH21" s="217"/>
      <c r="KOI21" s="217"/>
      <c r="KOJ21" s="217"/>
      <c r="KOK21" s="217"/>
      <c r="KOL21" s="217"/>
      <c r="KOM21" s="217"/>
      <c r="KON21" s="217"/>
      <c r="KOO21" s="217"/>
      <c r="KOP21" s="217"/>
      <c r="KOQ21" s="217"/>
      <c r="KOR21" s="217"/>
      <c r="KOS21" s="217"/>
      <c r="KOT21" s="217"/>
      <c r="KOU21" s="217"/>
      <c r="KOV21" s="217"/>
      <c r="KOW21" s="217"/>
      <c r="KOX21" s="217"/>
      <c r="KOY21" s="217"/>
      <c r="KOZ21" s="217"/>
      <c r="KPA21" s="217"/>
      <c r="KPB21" s="217"/>
      <c r="KPC21" s="217"/>
      <c r="KPD21" s="217"/>
      <c r="KPE21" s="217"/>
      <c r="KPF21" s="217"/>
      <c r="KPG21" s="217"/>
      <c r="KPH21" s="217"/>
      <c r="KPI21" s="217"/>
      <c r="KPJ21" s="217"/>
      <c r="KPK21" s="217"/>
      <c r="KPL21" s="217"/>
      <c r="KPM21" s="217"/>
      <c r="KPN21" s="217"/>
      <c r="KPO21" s="217"/>
      <c r="KPP21" s="217"/>
      <c r="KPQ21" s="217"/>
      <c r="KPR21" s="217"/>
      <c r="KPS21" s="217"/>
      <c r="KPT21" s="217"/>
      <c r="KPU21" s="217"/>
      <c r="KPV21" s="217"/>
      <c r="KPW21" s="217"/>
      <c r="KPX21" s="217"/>
      <c r="KPY21" s="217"/>
      <c r="KPZ21" s="217"/>
      <c r="KQA21" s="217"/>
      <c r="KQB21" s="217"/>
      <c r="KQC21" s="217"/>
      <c r="KQD21" s="217"/>
      <c r="KQE21" s="217"/>
      <c r="KQF21" s="217"/>
      <c r="KQG21" s="217"/>
      <c r="KQH21" s="217"/>
      <c r="KQI21" s="217"/>
      <c r="KQJ21" s="217"/>
      <c r="KQK21" s="217"/>
      <c r="KQL21" s="217"/>
      <c r="KQM21" s="217"/>
      <c r="KQN21" s="217"/>
      <c r="KQO21" s="217"/>
      <c r="KQP21" s="217"/>
      <c r="KQQ21" s="217"/>
      <c r="KQR21" s="217"/>
      <c r="KQS21" s="217"/>
      <c r="KQT21" s="217"/>
      <c r="KQU21" s="217"/>
      <c r="KQV21" s="217"/>
      <c r="KQW21" s="217"/>
      <c r="KQX21" s="217"/>
      <c r="KQY21" s="217"/>
      <c r="KQZ21" s="217"/>
      <c r="KRA21" s="217"/>
      <c r="KRB21" s="217"/>
      <c r="KRC21" s="217"/>
      <c r="KRD21" s="217"/>
      <c r="KRE21" s="217"/>
      <c r="KRF21" s="217"/>
      <c r="KRG21" s="217"/>
      <c r="KRH21" s="217"/>
      <c r="KRI21" s="217"/>
      <c r="KRJ21" s="217"/>
      <c r="KRK21" s="217"/>
      <c r="KRL21" s="217"/>
      <c r="KRM21" s="217"/>
      <c r="KRN21" s="217"/>
      <c r="KRO21" s="217"/>
      <c r="KRP21" s="217"/>
      <c r="KRQ21" s="217"/>
      <c r="KRR21" s="217"/>
      <c r="KRS21" s="217"/>
      <c r="KRT21" s="217"/>
      <c r="KRU21" s="217"/>
      <c r="KRV21" s="217"/>
      <c r="KRW21" s="217"/>
      <c r="KRX21" s="217"/>
      <c r="KRY21" s="217"/>
      <c r="KRZ21" s="217"/>
      <c r="KSA21" s="217"/>
      <c r="KSB21" s="217"/>
      <c r="KSC21" s="217"/>
      <c r="KSD21" s="217"/>
      <c r="KSE21" s="217"/>
      <c r="KSF21" s="217"/>
      <c r="KSG21" s="217"/>
      <c r="KSH21" s="217"/>
      <c r="KSI21" s="217"/>
      <c r="KSJ21" s="217"/>
      <c r="KSK21" s="217"/>
      <c r="KSL21" s="217"/>
      <c r="KSM21" s="217"/>
      <c r="KSN21" s="217"/>
      <c r="KSO21" s="217"/>
      <c r="KSP21" s="217"/>
      <c r="KSQ21" s="217"/>
      <c r="KSR21" s="217"/>
      <c r="KSS21" s="217"/>
      <c r="KST21" s="217"/>
      <c r="KSU21" s="217"/>
      <c r="KSV21" s="217"/>
      <c r="KSW21" s="217"/>
      <c r="KSX21" s="217"/>
      <c r="KSY21" s="217"/>
      <c r="KSZ21" s="217"/>
      <c r="KTA21" s="217"/>
      <c r="KTB21" s="217"/>
      <c r="KTC21" s="217"/>
      <c r="KTD21" s="217"/>
      <c r="KTE21" s="217"/>
      <c r="KTF21" s="217"/>
      <c r="KTG21" s="217"/>
      <c r="KTH21" s="217"/>
      <c r="KTI21" s="217"/>
      <c r="KTJ21" s="217"/>
      <c r="KTK21" s="217"/>
      <c r="KTL21" s="217"/>
      <c r="KTM21" s="217"/>
      <c r="KTP21" s="217"/>
      <c r="KTQ21" s="217"/>
      <c r="KTR21" s="217"/>
      <c r="KTS21" s="217"/>
      <c r="KTT21" s="217"/>
      <c r="KTU21" s="217"/>
      <c r="KTV21" s="217"/>
      <c r="KTW21" s="217"/>
      <c r="KTX21" s="217"/>
      <c r="KTY21" s="217"/>
      <c r="KTZ21" s="217"/>
      <c r="KUA21" s="217"/>
      <c r="KUB21" s="217"/>
      <c r="KUC21" s="217"/>
      <c r="KUD21" s="217"/>
      <c r="KUE21" s="217"/>
      <c r="KUF21" s="217"/>
      <c r="KUG21" s="217"/>
      <c r="KUH21" s="217"/>
      <c r="KUI21" s="217"/>
      <c r="KUJ21" s="217"/>
      <c r="KUK21" s="217"/>
      <c r="KUL21" s="217"/>
      <c r="KUM21" s="217"/>
      <c r="KUN21" s="217"/>
      <c r="KUO21" s="217"/>
      <c r="KUP21" s="217"/>
      <c r="KUQ21" s="217"/>
      <c r="KUR21" s="217"/>
      <c r="KUS21" s="217"/>
      <c r="KUT21" s="217"/>
      <c r="KUU21" s="217"/>
      <c r="KUV21" s="217"/>
      <c r="KUW21" s="217"/>
      <c r="KUX21" s="217"/>
      <c r="KUY21" s="217"/>
      <c r="KUZ21" s="217"/>
      <c r="KVA21" s="217"/>
      <c r="KVB21" s="217"/>
      <c r="KVC21" s="217"/>
      <c r="KVD21" s="217"/>
      <c r="KVE21" s="217"/>
      <c r="KVF21" s="217"/>
      <c r="KVG21" s="217"/>
      <c r="KVH21" s="217"/>
      <c r="KVI21" s="217"/>
      <c r="KVJ21" s="217"/>
      <c r="KVK21" s="217"/>
      <c r="KVL21" s="217"/>
      <c r="KVM21" s="217"/>
      <c r="KVN21" s="217"/>
      <c r="KVO21" s="217"/>
      <c r="KVP21" s="217"/>
      <c r="KVQ21" s="217"/>
      <c r="KVR21" s="217"/>
      <c r="KVS21" s="217"/>
      <c r="KVT21" s="217"/>
      <c r="KVU21" s="217"/>
      <c r="KVV21" s="217"/>
      <c r="KVW21" s="217"/>
      <c r="KVX21" s="217"/>
      <c r="KVY21" s="217"/>
      <c r="KVZ21" s="217"/>
      <c r="KWA21" s="217"/>
      <c r="KWB21" s="217"/>
      <c r="KWC21" s="217"/>
      <c r="KWD21" s="217"/>
      <c r="KWE21" s="217"/>
      <c r="KWF21" s="217"/>
      <c r="KWG21" s="217"/>
      <c r="KWH21" s="217"/>
      <c r="KWI21" s="217"/>
      <c r="KWJ21" s="217"/>
      <c r="KWK21" s="217"/>
      <c r="KWL21" s="217"/>
      <c r="KWM21" s="217"/>
      <c r="KWN21" s="217"/>
      <c r="KWO21" s="217"/>
      <c r="KWP21" s="217"/>
      <c r="KWQ21" s="217"/>
      <c r="KWR21" s="217"/>
      <c r="KWS21" s="217"/>
      <c r="KWT21" s="217"/>
      <c r="KWU21" s="217"/>
      <c r="KWV21" s="217"/>
      <c r="KWW21" s="217"/>
      <c r="KWX21" s="217"/>
      <c r="KWY21" s="217"/>
      <c r="KWZ21" s="217"/>
      <c r="KXA21" s="217"/>
      <c r="KXB21" s="217"/>
      <c r="KXC21" s="217"/>
      <c r="KXD21" s="217"/>
      <c r="KXE21" s="217"/>
      <c r="KXF21" s="217"/>
      <c r="KXG21" s="217"/>
      <c r="KXH21" s="217"/>
      <c r="KXI21" s="217"/>
      <c r="KXJ21" s="217"/>
      <c r="KXK21" s="217"/>
      <c r="KXL21" s="217"/>
      <c r="KXM21" s="217"/>
      <c r="KXN21" s="217"/>
      <c r="KXO21" s="217"/>
      <c r="KXP21" s="217"/>
      <c r="KXQ21" s="217"/>
      <c r="KXR21" s="217"/>
      <c r="KXS21" s="217"/>
      <c r="KXT21" s="217"/>
      <c r="KXU21" s="217"/>
      <c r="KXV21" s="217"/>
      <c r="KXW21" s="217"/>
      <c r="KXX21" s="217"/>
      <c r="KXY21" s="217"/>
      <c r="KXZ21" s="217"/>
      <c r="KYA21" s="217"/>
      <c r="KYB21" s="217"/>
      <c r="KYC21" s="217"/>
      <c r="KYD21" s="217"/>
      <c r="KYE21" s="217"/>
      <c r="KYF21" s="217"/>
      <c r="KYG21" s="217"/>
      <c r="KYH21" s="217"/>
      <c r="KYI21" s="217"/>
      <c r="KYJ21" s="217"/>
      <c r="KYK21" s="217"/>
      <c r="KYL21" s="217"/>
      <c r="KYM21" s="217"/>
      <c r="KYN21" s="217"/>
      <c r="KYO21" s="217"/>
      <c r="KYP21" s="217"/>
      <c r="KYQ21" s="217"/>
      <c r="KYR21" s="217"/>
      <c r="KYS21" s="217"/>
      <c r="KYT21" s="217"/>
      <c r="KYU21" s="217"/>
      <c r="KYV21" s="217"/>
      <c r="KYW21" s="217"/>
      <c r="KYX21" s="217"/>
      <c r="KYY21" s="217"/>
      <c r="KYZ21" s="217"/>
      <c r="KZA21" s="217"/>
      <c r="KZB21" s="217"/>
      <c r="KZC21" s="217"/>
      <c r="KZD21" s="217"/>
      <c r="KZE21" s="217"/>
      <c r="KZF21" s="217"/>
      <c r="KZG21" s="217"/>
      <c r="KZH21" s="217"/>
      <c r="KZI21" s="217"/>
      <c r="KZJ21" s="217"/>
      <c r="KZK21" s="217"/>
      <c r="KZL21" s="217"/>
      <c r="KZM21" s="217"/>
      <c r="KZN21" s="217"/>
      <c r="KZO21" s="217"/>
      <c r="KZP21" s="217"/>
      <c r="KZQ21" s="217"/>
      <c r="KZR21" s="217"/>
      <c r="KZS21" s="217"/>
      <c r="KZT21" s="217"/>
      <c r="KZU21" s="217"/>
      <c r="KZV21" s="217"/>
      <c r="KZW21" s="217"/>
      <c r="KZX21" s="217"/>
      <c r="KZY21" s="217"/>
      <c r="KZZ21" s="217"/>
      <c r="LAA21" s="217"/>
      <c r="LAB21" s="217"/>
      <c r="LAC21" s="217"/>
      <c r="LAD21" s="217"/>
      <c r="LAE21" s="217"/>
      <c r="LAF21" s="217"/>
      <c r="LAG21" s="217"/>
      <c r="LAH21" s="217"/>
      <c r="LAI21" s="217"/>
      <c r="LAJ21" s="217"/>
      <c r="LAK21" s="217"/>
      <c r="LAL21" s="217"/>
      <c r="LAM21" s="217"/>
      <c r="LAN21" s="217"/>
      <c r="LAO21" s="217"/>
      <c r="LAP21" s="217"/>
      <c r="LAQ21" s="217"/>
      <c r="LAR21" s="217"/>
      <c r="LAS21" s="217"/>
      <c r="LAT21" s="217"/>
      <c r="LAU21" s="217"/>
      <c r="LAV21" s="217"/>
      <c r="LAW21" s="217"/>
      <c r="LAX21" s="217"/>
      <c r="LAY21" s="217"/>
      <c r="LAZ21" s="217"/>
      <c r="LBA21" s="217"/>
      <c r="LBB21" s="217"/>
      <c r="LBC21" s="217"/>
      <c r="LBD21" s="217"/>
      <c r="LBE21" s="217"/>
      <c r="LBF21" s="217"/>
      <c r="LBG21" s="217"/>
      <c r="LBH21" s="217"/>
      <c r="LBI21" s="217"/>
      <c r="LBJ21" s="217"/>
      <c r="LBK21" s="217"/>
      <c r="LBL21" s="217"/>
      <c r="LBM21" s="217"/>
      <c r="LBN21" s="217"/>
      <c r="LBO21" s="217"/>
      <c r="LBP21" s="217"/>
      <c r="LBQ21" s="217"/>
      <c r="LBR21" s="217"/>
      <c r="LBS21" s="217"/>
      <c r="LBT21" s="217"/>
      <c r="LBU21" s="217"/>
      <c r="LBV21" s="217"/>
      <c r="LBW21" s="217"/>
      <c r="LBX21" s="217"/>
      <c r="LBY21" s="217"/>
      <c r="LBZ21" s="217"/>
      <c r="LCA21" s="217"/>
      <c r="LCB21" s="217"/>
      <c r="LCC21" s="217"/>
      <c r="LCD21" s="217"/>
      <c r="LCE21" s="217"/>
      <c r="LCF21" s="217"/>
      <c r="LCG21" s="217"/>
      <c r="LCH21" s="217"/>
      <c r="LCI21" s="217"/>
      <c r="LCJ21" s="217"/>
      <c r="LCK21" s="217"/>
      <c r="LCL21" s="217"/>
      <c r="LCM21" s="217"/>
      <c r="LCN21" s="217"/>
      <c r="LCO21" s="217"/>
      <c r="LCP21" s="217"/>
      <c r="LCQ21" s="217"/>
      <c r="LCR21" s="217"/>
      <c r="LCS21" s="217"/>
      <c r="LCT21" s="217"/>
      <c r="LCU21" s="217"/>
      <c r="LCV21" s="217"/>
      <c r="LCW21" s="217"/>
      <c r="LCX21" s="217"/>
      <c r="LCY21" s="217"/>
      <c r="LCZ21" s="217"/>
      <c r="LDA21" s="217"/>
      <c r="LDB21" s="217"/>
      <c r="LDC21" s="217"/>
      <c r="LDD21" s="217"/>
      <c r="LDE21" s="217"/>
      <c r="LDF21" s="217"/>
      <c r="LDG21" s="217"/>
      <c r="LDH21" s="217"/>
      <c r="LDI21" s="217"/>
      <c r="LDL21" s="217"/>
      <c r="LDM21" s="217"/>
      <c r="LDN21" s="217"/>
      <c r="LDO21" s="217"/>
      <c r="LDP21" s="217"/>
      <c r="LDQ21" s="217"/>
      <c r="LDR21" s="217"/>
      <c r="LDS21" s="217"/>
      <c r="LDT21" s="217"/>
      <c r="LDU21" s="217"/>
      <c r="LDV21" s="217"/>
      <c r="LDW21" s="217"/>
      <c r="LDX21" s="217"/>
      <c r="LDY21" s="217"/>
      <c r="LDZ21" s="217"/>
      <c r="LEA21" s="217"/>
      <c r="LEB21" s="217"/>
      <c r="LEC21" s="217"/>
      <c r="LED21" s="217"/>
      <c r="LEE21" s="217"/>
      <c r="LEF21" s="217"/>
      <c r="LEG21" s="217"/>
      <c r="LEH21" s="217"/>
      <c r="LEI21" s="217"/>
      <c r="LEJ21" s="217"/>
      <c r="LEK21" s="217"/>
      <c r="LEL21" s="217"/>
      <c r="LEM21" s="217"/>
      <c r="LEN21" s="217"/>
      <c r="LEO21" s="217"/>
      <c r="LEP21" s="217"/>
      <c r="LEQ21" s="217"/>
      <c r="LER21" s="217"/>
      <c r="LES21" s="217"/>
      <c r="LET21" s="217"/>
      <c r="LEU21" s="217"/>
      <c r="LEV21" s="217"/>
      <c r="LEW21" s="217"/>
      <c r="LEX21" s="217"/>
      <c r="LEY21" s="217"/>
      <c r="LEZ21" s="217"/>
      <c r="LFA21" s="217"/>
      <c r="LFB21" s="217"/>
      <c r="LFC21" s="217"/>
      <c r="LFD21" s="217"/>
      <c r="LFE21" s="217"/>
      <c r="LFF21" s="217"/>
      <c r="LFG21" s="217"/>
      <c r="LFH21" s="217"/>
      <c r="LFI21" s="217"/>
      <c r="LFJ21" s="217"/>
      <c r="LFK21" s="217"/>
      <c r="LFL21" s="217"/>
      <c r="LFM21" s="217"/>
      <c r="LFN21" s="217"/>
      <c r="LFO21" s="217"/>
      <c r="LFP21" s="217"/>
      <c r="LFQ21" s="217"/>
      <c r="LFR21" s="217"/>
      <c r="LFS21" s="217"/>
      <c r="LFT21" s="217"/>
      <c r="LFU21" s="217"/>
      <c r="LFV21" s="217"/>
      <c r="LFW21" s="217"/>
      <c r="LFX21" s="217"/>
      <c r="LFY21" s="217"/>
      <c r="LFZ21" s="217"/>
      <c r="LGA21" s="217"/>
      <c r="LGB21" s="217"/>
      <c r="LGC21" s="217"/>
      <c r="LGD21" s="217"/>
      <c r="LGE21" s="217"/>
      <c r="LGF21" s="217"/>
      <c r="LGG21" s="217"/>
      <c r="LGH21" s="217"/>
      <c r="LGI21" s="217"/>
      <c r="LGJ21" s="217"/>
      <c r="LGK21" s="217"/>
      <c r="LGL21" s="217"/>
      <c r="LGM21" s="217"/>
      <c r="LGN21" s="217"/>
      <c r="LGO21" s="217"/>
      <c r="LGP21" s="217"/>
      <c r="LGQ21" s="217"/>
      <c r="LGR21" s="217"/>
      <c r="LGS21" s="217"/>
      <c r="LGT21" s="217"/>
      <c r="LGU21" s="217"/>
      <c r="LGV21" s="217"/>
      <c r="LGW21" s="217"/>
      <c r="LGX21" s="217"/>
      <c r="LGY21" s="217"/>
      <c r="LGZ21" s="217"/>
      <c r="LHA21" s="217"/>
      <c r="LHB21" s="217"/>
      <c r="LHC21" s="217"/>
      <c r="LHD21" s="217"/>
      <c r="LHE21" s="217"/>
      <c r="LHF21" s="217"/>
      <c r="LHG21" s="217"/>
      <c r="LHH21" s="217"/>
      <c r="LHI21" s="217"/>
      <c r="LHJ21" s="217"/>
      <c r="LHK21" s="217"/>
      <c r="LHL21" s="217"/>
      <c r="LHM21" s="217"/>
      <c r="LHN21" s="217"/>
      <c r="LHO21" s="217"/>
      <c r="LHP21" s="217"/>
      <c r="LHQ21" s="217"/>
      <c r="LHR21" s="217"/>
      <c r="LHS21" s="217"/>
      <c r="LHT21" s="217"/>
      <c r="LHU21" s="217"/>
      <c r="LHV21" s="217"/>
      <c r="LHW21" s="217"/>
      <c r="LHX21" s="217"/>
      <c r="LHY21" s="217"/>
      <c r="LHZ21" s="217"/>
      <c r="LIA21" s="217"/>
      <c r="LIB21" s="217"/>
      <c r="LIC21" s="217"/>
      <c r="LID21" s="217"/>
      <c r="LIE21" s="217"/>
      <c r="LIF21" s="217"/>
      <c r="LIG21" s="217"/>
      <c r="LIH21" s="217"/>
      <c r="LII21" s="217"/>
      <c r="LIJ21" s="217"/>
      <c r="LIK21" s="217"/>
      <c r="LIL21" s="217"/>
      <c r="LIM21" s="217"/>
      <c r="LIN21" s="217"/>
      <c r="LIO21" s="217"/>
      <c r="LIP21" s="217"/>
      <c r="LIQ21" s="217"/>
      <c r="LIR21" s="217"/>
      <c r="LIS21" s="217"/>
      <c r="LIT21" s="217"/>
      <c r="LIU21" s="217"/>
      <c r="LIV21" s="217"/>
      <c r="LIW21" s="217"/>
      <c r="LIX21" s="217"/>
      <c r="LIY21" s="217"/>
      <c r="LIZ21" s="217"/>
      <c r="LJA21" s="217"/>
      <c r="LJB21" s="217"/>
      <c r="LJC21" s="217"/>
      <c r="LJD21" s="217"/>
      <c r="LJE21" s="217"/>
      <c r="LJF21" s="217"/>
      <c r="LJG21" s="217"/>
      <c r="LJH21" s="217"/>
      <c r="LJI21" s="217"/>
      <c r="LJJ21" s="217"/>
      <c r="LJK21" s="217"/>
      <c r="LJL21" s="217"/>
      <c r="LJM21" s="217"/>
      <c r="LJN21" s="217"/>
      <c r="LJO21" s="217"/>
      <c r="LJP21" s="217"/>
      <c r="LJQ21" s="217"/>
      <c r="LJR21" s="217"/>
      <c r="LJS21" s="217"/>
      <c r="LJT21" s="217"/>
      <c r="LJU21" s="217"/>
      <c r="LJV21" s="217"/>
      <c r="LJW21" s="217"/>
      <c r="LJX21" s="217"/>
      <c r="LJY21" s="217"/>
      <c r="LJZ21" s="217"/>
      <c r="LKA21" s="217"/>
      <c r="LKB21" s="217"/>
      <c r="LKC21" s="217"/>
      <c r="LKD21" s="217"/>
      <c r="LKE21" s="217"/>
      <c r="LKF21" s="217"/>
      <c r="LKG21" s="217"/>
      <c r="LKH21" s="217"/>
      <c r="LKI21" s="217"/>
      <c r="LKJ21" s="217"/>
      <c r="LKK21" s="217"/>
      <c r="LKL21" s="217"/>
      <c r="LKM21" s="217"/>
      <c r="LKN21" s="217"/>
      <c r="LKO21" s="217"/>
      <c r="LKP21" s="217"/>
      <c r="LKQ21" s="217"/>
      <c r="LKR21" s="217"/>
      <c r="LKS21" s="217"/>
      <c r="LKT21" s="217"/>
      <c r="LKU21" s="217"/>
      <c r="LKV21" s="217"/>
      <c r="LKW21" s="217"/>
      <c r="LKX21" s="217"/>
      <c r="LKY21" s="217"/>
      <c r="LKZ21" s="217"/>
      <c r="LLA21" s="217"/>
      <c r="LLB21" s="217"/>
      <c r="LLC21" s="217"/>
      <c r="LLD21" s="217"/>
      <c r="LLE21" s="217"/>
      <c r="LLF21" s="217"/>
      <c r="LLG21" s="217"/>
      <c r="LLH21" s="217"/>
      <c r="LLI21" s="217"/>
      <c r="LLJ21" s="217"/>
      <c r="LLK21" s="217"/>
      <c r="LLL21" s="217"/>
      <c r="LLM21" s="217"/>
      <c r="LLN21" s="217"/>
      <c r="LLO21" s="217"/>
      <c r="LLP21" s="217"/>
      <c r="LLQ21" s="217"/>
      <c r="LLR21" s="217"/>
      <c r="LLS21" s="217"/>
      <c r="LLT21" s="217"/>
      <c r="LLU21" s="217"/>
      <c r="LLV21" s="217"/>
      <c r="LLW21" s="217"/>
      <c r="LLX21" s="217"/>
      <c r="LLY21" s="217"/>
      <c r="LLZ21" s="217"/>
      <c r="LMA21" s="217"/>
      <c r="LMB21" s="217"/>
      <c r="LMC21" s="217"/>
      <c r="LMD21" s="217"/>
      <c r="LME21" s="217"/>
      <c r="LMF21" s="217"/>
      <c r="LMG21" s="217"/>
      <c r="LMH21" s="217"/>
      <c r="LMI21" s="217"/>
      <c r="LMJ21" s="217"/>
      <c r="LMK21" s="217"/>
      <c r="LML21" s="217"/>
      <c r="LMM21" s="217"/>
      <c r="LMN21" s="217"/>
      <c r="LMO21" s="217"/>
      <c r="LMP21" s="217"/>
      <c r="LMQ21" s="217"/>
      <c r="LMR21" s="217"/>
      <c r="LMS21" s="217"/>
      <c r="LMT21" s="217"/>
      <c r="LMU21" s="217"/>
      <c r="LMV21" s="217"/>
      <c r="LMW21" s="217"/>
      <c r="LMX21" s="217"/>
      <c r="LMY21" s="217"/>
      <c r="LMZ21" s="217"/>
      <c r="LNA21" s="217"/>
      <c r="LNB21" s="217"/>
      <c r="LNC21" s="217"/>
      <c r="LND21" s="217"/>
      <c r="LNE21" s="217"/>
      <c r="LNH21" s="217"/>
      <c r="LNI21" s="217"/>
      <c r="LNJ21" s="217"/>
      <c r="LNK21" s="217"/>
      <c r="LNL21" s="217"/>
      <c r="LNM21" s="217"/>
      <c r="LNN21" s="217"/>
      <c r="LNO21" s="217"/>
      <c r="LNP21" s="217"/>
      <c r="LNQ21" s="217"/>
      <c r="LNR21" s="217"/>
      <c r="LNS21" s="217"/>
      <c r="LNT21" s="217"/>
      <c r="LNU21" s="217"/>
      <c r="LNV21" s="217"/>
      <c r="LNW21" s="217"/>
      <c r="LNX21" s="217"/>
      <c r="LNY21" s="217"/>
      <c r="LNZ21" s="217"/>
      <c r="LOA21" s="217"/>
      <c r="LOB21" s="217"/>
      <c r="LOC21" s="217"/>
      <c r="LOD21" s="217"/>
      <c r="LOE21" s="217"/>
      <c r="LOF21" s="217"/>
      <c r="LOG21" s="217"/>
      <c r="LOH21" s="217"/>
      <c r="LOI21" s="217"/>
      <c r="LOJ21" s="217"/>
      <c r="LOK21" s="217"/>
      <c r="LOL21" s="217"/>
      <c r="LOM21" s="217"/>
      <c r="LON21" s="217"/>
      <c r="LOO21" s="217"/>
      <c r="LOP21" s="217"/>
      <c r="LOQ21" s="217"/>
      <c r="LOR21" s="217"/>
      <c r="LOS21" s="217"/>
      <c r="LOT21" s="217"/>
      <c r="LOU21" s="217"/>
      <c r="LOV21" s="217"/>
      <c r="LOW21" s="217"/>
      <c r="LOX21" s="217"/>
      <c r="LOY21" s="217"/>
      <c r="LOZ21" s="217"/>
      <c r="LPA21" s="217"/>
      <c r="LPB21" s="217"/>
      <c r="LPC21" s="217"/>
      <c r="LPD21" s="217"/>
      <c r="LPE21" s="217"/>
      <c r="LPF21" s="217"/>
      <c r="LPG21" s="217"/>
      <c r="LPH21" s="217"/>
      <c r="LPI21" s="217"/>
      <c r="LPJ21" s="217"/>
      <c r="LPK21" s="217"/>
      <c r="LPL21" s="217"/>
      <c r="LPM21" s="217"/>
      <c r="LPN21" s="217"/>
      <c r="LPO21" s="217"/>
      <c r="LPP21" s="217"/>
      <c r="LPQ21" s="217"/>
      <c r="LPR21" s="217"/>
      <c r="LPS21" s="217"/>
      <c r="LPT21" s="217"/>
      <c r="LPU21" s="217"/>
      <c r="LPV21" s="217"/>
      <c r="LPW21" s="217"/>
      <c r="LPX21" s="217"/>
      <c r="LPY21" s="217"/>
      <c r="LPZ21" s="217"/>
      <c r="LQA21" s="217"/>
      <c r="LQB21" s="217"/>
      <c r="LQC21" s="217"/>
      <c r="LQD21" s="217"/>
      <c r="LQE21" s="217"/>
      <c r="LQF21" s="217"/>
      <c r="LQG21" s="217"/>
      <c r="LQH21" s="217"/>
      <c r="LQI21" s="217"/>
      <c r="LQJ21" s="217"/>
      <c r="LQK21" s="217"/>
      <c r="LQL21" s="217"/>
      <c r="LQM21" s="217"/>
      <c r="LQN21" s="217"/>
      <c r="LQO21" s="217"/>
      <c r="LQP21" s="217"/>
      <c r="LQQ21" s="217"/>
      <c r="LQR21" s="217"/>
      <c r="LQS21" s="217"/>
      <c r="LQT21" s="217"/>
      <c r="LQU21" s="217"/>
      <c r="LQV21" s="217"/>
      <c r="LQW21" s="217"/>
      <c r="LQX21" s="217"/>
      <c r="LQY21" s="217"/>
      <c r="LQZ21" s="217"/>
      <c r="LRA21" s="217"/>
      <c r="LRB21" s="217"/>
      <c r="LRC21" s="217"/>
      <c r="LRD21" s="217"/>
      <c r="LRE21" s="217"/>
      <c r="LRF21" s="217"/>
      <c r="LRG21" s="217"/>
      <c r="LRH21" s="217"/>
      <c r="LRI21" s="217"/>
      <c r="LRJ21" s="217"/>
      <c r="LRK21" s="217"/>
      <c r="LRL21" s="217"/>
      <c r="LRM21" s="217"/>
      <c r="LRN21" s="217"/>
      <c r="LRO21" s="217"/>
      <c r="LRP21" s="217"/>
      <c r="LRQ21" s="217"/>
      <c r="LRR21" s="217"/>
      <c r="LRS21" s="217"/>
      <c r="LRT21" s="217"/>
      <c r="LRU21" s="217"/>
      <c r="LRV21" s="217"/>
      <c r="LRW21" s="217"/>
      <c r="LRX21" s="217"/>
      <c r="LRY21" s="217"/>
      <c r="LRZ21" s="217"/>
      <c r="LSA21" s="217"/>
      <c r="LSB21" s="217"/>
      <c r="LSC21" s="217"/>
      <c r="LSD21" s="217"/>
      <c r="LSE21" s="217"/>
      <c r="LSF21" s="217"/>
      <c r="LSG21" s="217"/>
      <c r="LSH21" s="217"/>
      <c r="LSI21" s="217"/>
      <c r="LSJ21" s="217"/>
      <c r="LSK21" s="217"/>
      <c r="LSL21" s="217"/>
      <c r="LSM21" s="217"/>
      <c r="LSN21" s="217"/>
      <c r="LSO21" s="217"/>
      <c r="LSP21" s="217"/>
      <c r="LSQ21" s="217"/>
      <c r="LSR21" s="217"/>
      <c r="LSS21" s="217"/>
      <c r="LST21" s="217"/>
      <c r="LSU21" s="217"/>
      <c r="LSV21" s="217"/>
      <c r="LSW21" s="217"/>
      <c r="LSX21" s="217"/>
      <c r="LSY21" s="217"/>
      <c r="LSZ21" s="217"/>
      <c r="LTA21" s="217"/>
      <c r="LTB21" s="217"/>
      <c r="LTC21" s="217"/>
      <c r="LTD21" s="217"/>
      <c r="LTE21" s="217"/>
      <c r="LTF21" s="217"/>
      <c r="LTG21" s="217"/>
      <c r="LTH21" s="217"/>
      <c r="LTI21" s="217"/>
      <c r="LTJ21" s="217"/>
      <c r="LTK21" s="217"/>
      <c r="LTL21" s="217"/>
      <c r="LTM21" s="217"/>
      <c r="LTN21" s="217"/>
      <c r="LTO21" s="217"/>
      <c r="LTP21" s="217"/>
      <c r="LTQ21" s="217"/>
      <c r="LTR21" s="217"/>
      <c r="LTS21" s="217"/>
      <c r="LTT21" s="217"/>
      <c r="LTU21" s="217"/>
      <c r="LTV21" s="217"/>
      <c r="LTW21" s="217"/>
      <c r="LTX21" s="217"/>
      <c r="LTY21" s="217"/>
      <c r="LTZ21" s="217"/>
      <c r="LUA21" s="217"/>
      <c r="LUB21" s="217"/>
      <c r="LUC21" s="217"/>
      <c r="LUD21" s="217"/>
      <c r="LUE21" s="217"/>
      <c r="LUF21" s="217"/>
      <c r="LUG21" s="217"/>
      <c r="LUH21" s="217"/>
      <c r="LUI21" s="217"/>
      <c r="LUJ21" s="217"/>
      <c r="LUK21" s="217"/>
      <c r="LUL21" s="217"/>
      <c r="LUM21" s="217"/>
      <c r="LUN21" s="217"/>
      <c r="LUO21" s="217"/>
      <c r="LUP21" s="217"/>
      <c r="LUQ21" s="217"/>
      <c r="LUR21" s="217"/>
      <c r="LUS21" s="217"/>
      <c r="LUT21" s="217"/>
      <c r="LUU21" s="217"/>
      <c r="LUV21" s="217"/>
      <c r="LUW21" s="217"/>
      <c r="LUX21" s="217"/>
      <c r="LUY21" s="217"/>
      <c r="LUZ21" s="217"/>
      <c r="LVA21" s="217"/>
      <c r="LVB21" s="217"/>
      <c r="LVC21" s="217"/>
      <c r="LVD21" s="217"/>
      <c r="LVE21" s="217"/>
      <c r="LVF21" s="217"/>
      <c r="LVG21" s="217"/>
      <c r="LVH21" s="217"/>
      <c r="LVI21" s="217"/>
      <c r="LVJ21" s="217"/>
      <c r="LVK21" s="217"/>
      <c r="LVL21" s="217"/>
      <c r="LVM21" s="217"/>
      <c r="LVN21" s="217"/>
      <c r="LVO21" s="217"/>
      <c r="LVP21" s="217"/>
      <c r="LVQ21" s="217"/>
      <c r="LVR21" s="217"/>
      <c r="LVS21" s="217"/>
      <c r="LVT21" s="217"/>
      <c r="LVU21" s="217"/>
      <c r="LVV21" s="217"/>
      <c r="LVW21" s="217"/>
      <c r="LVX21" s="217"/>
      <c r="LVY21" s="217"/>
      <c r="LVZ21" s="217"/>
      <c r="LWA21" s="217"/>
      <c r="LWB21" s="217"/>
      <c r="LWC21" s="217"/>
      <c r="LWD21" s="217"/>
      <c r="LWE21" s="217"/>
      <c r="LWF21" s="217"/>
      <c r="LWG21" s="217"/>
      <c r="LWH21" s="217"/>
      <c r="LWI21" s="217"/>
      <c r="LWJ21" s="217"/>
      <c r="LWK21" s="217"/>
      <c r="LWL21" s="217"/>
      <c r="LWM21" s="217"/>
      <c r="LWN21" s="217"/>
      <c r="LWO21" s="217"/>
      <c r="LWP21" s="217"/>
      <c r="LWQ21" s="217"/>
      <c r="LWR21" s="217"/>
      <c r="LWS21" s="217"/>
      <c r="LWT21" s="217"/>
      <c r="LWU21" s="217"/>
      <c r="LWV21" s="217"/>
      <c r="LWW21" s="217"/>
      <c r="LWX21" s="217"/>
      <c r="LWY21" s="217"/>
      <c r="LWZ21" s="217"/>
      <c r="LXA21" s="217"/>
      <c r="LXD21" s="217"/>
      <c r="LXE21" s="217"/>
      <c r="LXF21" s="217"/>
      <c r="LXG21" s="217"/>
      <c r="LXH21" s="217"/>
      <c r="LXI21" s="217"/>
      <c r="LXJ21" s="217"/>
      <c r="LXK21" s="217"/>
      <c r="LXL21" s="217"/>
      <c r="LXM21" s="217"/>
      <c r="LXN21" s="217"/>
      <c r="LXO21" s="217"/>
      <c r="LXP21" s="217"/>
      <c r="LXQ21" s="217"/>
      <c r="LXR21" s="217"/>
      <c r="LXS21" s="217"/>
      <c r="LXT21" s="217"/>
      <c r="LXU21" s="217"/>
      <c r="LXV21" s="217"/>
      <c r="LXW21" s="217"/>
      <c r="LXX21" s="217"/>
      <c r="LXY21" s="217"/>
      <c r="LXZ21" s="217"/>
      <c r="LYA21" s="217"/>
      <c r="LYB21" s="217"/>
      <c r="LYC21" s="217"/>
      <c r="LYD21" s="217"/>
      <c r="LYE21" s="217"/>
      <c r="LYF21" s="217"/>
      <c r="LYG21" s="217"/>
      <c r="LYH21" s="217"/>
      <c r="LYI21" s="217"/>
      <c r="LYJ21" s="217"/>
      <c r="LYK21" s="217"/>
      <c r="LYL21" s="217"/>
      <c r="LYM21" s="217"/>
      <c r="LYN21" s="217"/>
      <c r="LYO21" s="217"/>
      <c r="LYP21" s="217"/>
      <c r="LYQ21" s="217"/>
      <c r="LYR21" s="217"/>
      <c r="LYS21" s="217"/>
      <c r="LYT21" s="217"/>
      <c r="LYU21" s="217"/>
      <c r="LYV21" s="217"/>
      <c r="LYW21" s="217"/>
      <c r="LYX21" s="217"/>
      <c r="LYY21" s="217"/>
      <c r="LYZ21" s="217"/>
      <c r="LZA21" s="217"/>
      <c r="LZB21" s="217"/>
      <c r="LZC21" s="217"/>
      <c r="LZD21" s="217"/>
      <c r="LZE21" s="217"/>
      <c r="LZF21" s="217"/>
      <c r="LZG21" s="217"/>
      <c r="LZH21" s="217"/>
      <c r="LZI21" s="217"/>
      <c r="LZJ21" s="217"/>
      <c r="LZK21" s="217"/>
      <c r="LZL21" s="217"/>
      <c r="LZM21" s="217"/>
      <c r="LZN21" s="217"/>
      <c r="LZO21" s="217"/>
      <c r="LZP21" s="217"/>
      <c r="LZQ21" s="217"/>
      <c r="LZR21" s="217"/>
      <c r="LZS21" s="217"/>
      <c r="LZT21" s="217"/>
      <c r="LZU21" s="217"/>
      <c r="LZV21" s="217"/>
      <c r="LZW21" s="217"/>
      <c r="LZX21" s="217"/>
      <c r="LZY21" s="217"/>
      <c r="LZZ21" s="217"/>
      <c r="MAA21" s="217"/>
      <c r="MAB21" s="217"/>
      <c r="MAC21" s="217"/>
      <c r="MAD21" s="217"/>
      <c r="MAE21" s="217"/>
      <c r="MAF21" s="217"/>
      <c r="MAG21" s="217"/>
      <c r="MAH21" s="217"/>
      <c r="MAI21" s="217"/>
      <c r="MAJ21" s="217"/>
      <c r="MAK21" s="217"/>
      <c r="MAL21" s="217"/>
      <c r="MAM21" s="217"/>
      <c r="MAN21" s="217"/>
      <c r="MAO21" s="217"/>
      <c r="MAP21" s="217"/>
      <c r="MAQ21" s="217"/>
      <c r="MAR21" s="217"/>
      <c r="MAS21" s="217"/>
      <c r="MAT21" s="217"/>
      <c r="MAU21" s="217"/>
      <c r="MAV21" s="217"/>
      <c r="MAW21" s="217"/>
      <c r="MAX21" s="217"/>
      <c r="MAY21" s="217"/>
      <c r="MAZ21" s="217"/>
      <c r="MBA21" s="217"/>
      <c r="MBB21" s="217"/>
      <c r="MBC21" s="217"/>
      <c r="MBD21" s="217"/>
      <c r="MBE21" s="217"/>
      <c r="MBF21" s="217"/>
      <c r="MBG21" s="217"/>
      <c r="MBH21" s="217"/>
      <c r="MBI21" s="217"/>
      <c r="MBJ21" s="217"/>
      <c r="MBK21" s="217"/>
      <c r="MBL21" s="217"/>
      <c r="MBM21" s="217"/>
      <c r="MBN21" s="217"/>
      <c r="MBO21" s="217"/>
      <c r="MBP21" s="217"/>
      <c r="MBQ21" s="217"/>
      <c r="MBR21" s="217"/>
      <c r="MBS21" s="217"/>
      <c r="MBT21" s="217"/>
      <c r="MBU21" s="217"/>
      <c r="MBV21" s="217"/>
      <c r="MBW21" s="217"/>
      <c r="MBX21" s="217"/>
      <c r="MBY21" s="217"/>
      <c r="MBZ21" s="217"/>
      <c r="MCA21" s="217"/>
      <c r="MCB21" s="217"/>
      <c r="MCC21" s="217"/>
      <c r="MCD21" s="217"/>
      <c r="MCE21" s="217"/>
      <c r="MCF21" s="217"/>
      <c r="MCG21" s="217"/>
      <c r="MCH21" s="217"/>
      <c r="MCI21" s="217"/>
      <c r="MCJ21" s="217"/>
      <c r="MCK21" s="217"/>
      <c r="MCL21" s="217"/>
      <c r="MCM21" s="217"/>
      <c r="MCN21" s="217"/>
      <c r="MCO21" s="217"/>
      <c r="MCP21" s="217"/>
      <c r="MCQ21" s="217"/>
      <c r="MCR21" s="217"/>
      <c r="MCS21" s="217"/>
      <c r="MCT21" s="217"/>
      <c r="MCU21" s="217"/>
      <c r="MCV21" s="217"/>
      <c r="MCW21" s="217"/>
      <c r="MCX21" s="217"/>
      <c r="MCY21" s="217"/>
      <c r="MCZ21" s="217"/>
      <c r="MDA21" s="217"/>
      <c r="MDB21" s="217"/>
      <c r="MDC21" s="217"/>
      <c r="MDD21" s="217"/>
      <c r="MDE21" s="217"/>
      <c r="MDF21" s="217"/>
      <c r="MDG21" s="217"/>
      <c r="MDH21" s="217"/>
      <c r="MDI21" s="217"/>
      <c r="MDJ21" s="217"/>
      <c r="MDK21" s="217"/>
      <c r="MDL21" s="217"/>
      <c r="MDM21" s="217"/>
      <c r="MDN21" s="217"/>
      <c r="MDO21" s="217"/>
      <c r="MDP21" s="217"/>
      <c r="MDQ21" s="217"/>
      <c r="MDR21" s="217"/>
      <c r="MDS21" s="217"/>
      <c r="MDT21" s="217"/>
      <c r="MDU21" s="217"/>
      <c r="MDV21" s="217"/>
      <c r="MDW21" s="217"/>
      <c r="MDX21" s="217"/>
      <c r="MDY21" s="217"/>
      <c r="MDZ21" s="217"/>
      <c r="MEA21" s="217"/>
      <c r="MEB21" s="217"/>
      <c r="MEC21" s="217"/>
      <c r="MED21" s="217"/>
      <c r="MEE21" s="217"/>
      <c r="MEF21" s="217"/>
      <c r="MEG21" s="217"/>
      <c r="MEH21" s="217"/>
      <c r="MEI21" s="217"/>
      <c r="MEJ21" s="217"/>
      <c r="MEK21" s="217"/>
      <c r="MEL21" s="217"/>
      <c r="MEM21" s="217"/>
      <c r="MEN21" s="217"/>
      <c r="MEO21" s="217"/>
      <c r="MEP21" s="217"/>
      <c r="MEQ21" s="217"/>
      <c r="MER21" s="217"/>
      <c r="MES21" s="217"/>
      <c r="MET21" s="217"/>
      <c r="MEU21" s="217"/>
      <c r="MEV21" s="217"/>
      <c r="MEW21" s="217"/>
      <c r="MEX21" s="217"/>
      <c r="MEY21" s="217"/>
      <c r="MEZ21" s="217"/>
      <c r="MFA21" s="217"/>
      <c r="MFB21" s="217"/>
      <c r="MFC21" s="217"/>
      <c r="MFD21" s="217"/>
      <c r="MFE21" s="217"/>
      <c r="MFF21" s="217"/>
      <c r="MFG21" s="217"/>
      <c r="MFH21" s="217"/>
      <c r="MFI21" s="217"/>
      <c r="MFJ21" s="217"/>
      <c r="MFK21" s="217"/>
      <c r="MFL21" s="217"/>
      <c r="MFM21" s="217"/>
      <c r="MFN21" s="217"/>
      <c r="MFO21" s="217"/>
      <c r="MFP21" s="217"/>
      <c r="MFQ21" s="217"/>
      <c r="MFR21" s="217"/>
      <c r="MFS21" s="217"/>
      <c r="MFT21" s="217"/>
      <c r="MFU21" s="217"/>
      <c r="MFV21" s="217"/>
      <c r="MFW21" s="217"/>
      <c r="MFX21" s="217"/>
      <c r="MFY21" s="217"/>
      <c r="MFZ21" s="217"/>
      <c r="MGA21" s="217"/>
      <c r="MGB21" s="217"/>
      <c r="MGC21" s="217"/>
      <c r="MGD21" s="217"/>
      <c r="MGE21" s="217"/>
      <c r="MGF21" s="217"/>
      <c r="MGG21" s="217"/>
      <c r="MGH21" s="217"/>
      <c r="MGI21" s="217"/>
      <c r="MGJ21" s="217"/>
      <c r="MGK21" s="217"/>
      <c r="MGL21" s="217"/>
      <c r="MGM21" s="217"/>
      <c r="MGN21" s="217"/>
      <c r="MGO21" s="217"/>
      <c r="MGP21" s="217"/>
      <c r="MGQ21" s="217"/>
      <c r="MGR21" s="217"/>
      <c r="MGS21" s="217"/>
      <c r="MGT21" s="217"/>
      <c r="MGU21" s="217"/>
      <c r="MGV21" s="217"/>
      <c r="MGW21" s="217"/>
      <c r="MGZ21" s="217"/>
      <c r="MHA21" s="217"/>
      <c r="MHB21" s="217"/>
      <c r="MHC21" s="217"/>
      <c r="MHD21" s="217"/>
      <c r="MHE21" s="217"/>
      <c r="MHF21" s="217"/>
      <c r="MHG21" s="217"/>
      <c r="MHH21" s="217"/>
      <c r="MHI21" s="217"/>
      <c r="MHJ21" s="217"/>
      <c r="MHK21" s="217"/>
      <c r="MHL21" s="217"/>
      <c r="MHM21" s="217"/>
      <c r="MHN21" s="217"/>
      <c r="MHO21" s="217"/>
      <c r="MHP21" s="217"/>
      <c r="MHQ21" s="217"/>
      <c r="MHR21" s="217"/>
      <c r="MHS21" s="217"/>
      <c r="MHT21" s="217"/>
      <c r="MHU21" s="217"/>
      <c r="MHV21" s="217"/>
      <c r="MHW21" s="217"/>
      <c r="MHX21" s="217"/>
      <c r="MHY21" s="217"/>
      <c r="MHZ21" s="217"/>
      <c r="MIA21" s="217"/>
      <c r="MIB21" s="217"/>
      <c r="MIC21" s="217"/>
      <c r="MID21" s="217"/>
      <c r="MIE21" s="217"/>
      <c r="MIF21" s="217"/>
      <c r="MIG21" s="217"/>
      <c r="MIH21" s="217"/>
      <c r="MII21" s="217"/>
      <c r="MIJ21" s="217"/>
      <c r="MIK21" s="217"/>
      <c r="MIL21" s="217"/>
      <c r="MIM21" s="217"/>
      <c r="MIN21" s="217"/>
      <c r="MIO21" s="217"/>
      <c r="MIP21" s="217"/>
      <c r="MIQ21" s="217"/>
      <c r="MIR21" s="217"/>
      <c r="MIS21" s="217"/>
      <c r="MIT21" s="217"/>
      <c r="MIU21" s="217"/>
      <c r="MIV21" s="217"/>
      <c r="MIW21" s="217"/>
      <c r="MIX21" s="217"/>
      <c r="MIY21" s="217"/>
      <c r="MIZ21" s="217"/>
      <c r="MJA21" s="217"/>
      <c r="MJB21" s="217"/>
      <c r="MJC21" s="217"/>
      <c r="MJD21" s="217"/>
      <c r="MJE21" s="217"/>
      <c r="MJF21" s="217"/>
      <c r="MJG21" s="217"/>
      <c r="MJH21" s="217"/>
      <c r="MJI21" s="217"/>
      <c r="MJJ21" s="217"/>
      <c r="MJK21" s="217"/>
      <c r="MJL21" s="217"/>
      <c r="MJM21" s="217"/>
      <c r="MJN21" s="217"/>
      <c r="MJO21" s="217"/>
      <c r="MJP21" s="217"/>
      <c r="MJQ21" s="217"/>
      <c r="MJR21" s="217"/>
      <c r="MJS21" s="217"/>
      <c r="MJT21" s="217"/>
      <c r="MJU21" s="217"/>
      <c r="MJV21" s="217"/>
      <c r="MJW21" s="217"/>
      <c r="MJX21" s="217"/>
      <c r="MJY21" s="217"/>
      <c r="MJZ21" s="217"/>
      <c r="MKA21" s="217"/>
      <c r="MKB21" s="217"/>
      <c r="MKC21" s="217"/>
      <c r="MKD21" s="217"/>
      <c r="MKE21" s="217"/>
      <c r="MKF21" s="217"/>
      <c r="MKG21" s="217"/>
      <c r="MKH21" s="217"/>
      <c r="MKI21" s="217"/>
      <c r="MKJ21" s="217"/>
      <c r="MKK21" s="217"/>
      <c r="MKL21" s="217"/>
      <c r="MKM21" s="217"/>
      <c r="MKN21" s="217"/>
      <c r="MKO21" s="217"/>
      <c r="MKP21" s="217"/>
      <c r="MKQ21" s="217"/>
      <c r="MKR21" s="217"/>
      <c r="MKS21" s="217"/>
      <c r="MKT21" s="217"/>
      <c r="MKU21" s="217"/>
      <c r="MKV21" s="217"/>
      <c r="MKW21" s="217"/>
      <c r="MKX21" s="217"/>
      <c r="MKY21" s="217"/>
      <c r="MKZ21" s="217"/>
      <c r="MLA21" s="217"/>
      <c r="MLB21" s="217"/>
      <c r="MLC21" s="217"/>
      <c r="MLD21" s="217"/>
      <c r="MLE21" s="217"/>
      <c r="MLF21" s="217"/>
      <c r="MLG21" s="217"/>
      <c r="MLH21" s="217"/>
      <c r="MLI21" s="217"/>
      <c r="MLJ21" s="217"/>
      <c r="MLK21" s="217"/>
      <c r="MLL21" s="217"/>
      <c r="MLM21" s="217"/>
      <c r="MLN21" s="217"/>
      <c r="MLO21" s="217"/>
      <c r="MLP21" s="217"/>
      <c r="MLQ21" s="217"/>
      <c r="MLR21" s="217"/>
      <c r="MLS21" s="217"/>
      <c r="MLT21" s="217"/>
      <c r="MLU21" s="217"/>
      <c r="MLV21" s="217"/>
      <c r="MLW21" s="217"/>
      <c r="MLX21" s="217"/>
      <c r="MLY21" s="217"/>
      <c r="MLZ21" s="217"/>
      <c r="MMA21" s="217"/>
      <c r="MMB21" s="217"/>
      <c r="MMC21" s="217"/>
      <c r="MMD21" s="217"/>
      <c r="MME21" s="217"/>
      <c r="MMF21" s="217"/>
      <c r="MMG21" s="217"/>
      <c r="MMH21" s="217"/>
      <c r="MMI21" s="217"/>
      <c r="MMJ21" s="217"/>
      <c r="MMK21" s="217"/>
      <c r="MML21" s="217"/>
      <c r="MMM21" s="217"/>
      <c r="MMN21" s="217"/>
      <c r="MMO21" s="217"/>
      <c r="MMP21" s="217"/>
      <c r="MMQ21" s="217"/>
      <c r="MMR21" s="217"/>
      <c r="MMS21" s="217"/>
      <c r="MMT21" s="217"/>
      <c r="MMU21" s="217"/>
      <c r="MMV21" s="217"/>
      <c r="MMW21" s="217"/>
      <c r="MMX21" s="217"/>
      <c r="MMY21" s="217"/>
      <c r="MMZ21" s="217"/>
      <c r="MNA21" s="217"/>
      <c r="MNB21" s="217"/>
      <c r="MNC21" s="217"/>
      <c r="MND21" s="217"/>
      <c r="MNE21" s="217"/>
      <c r="MNF21" s="217"/>
      <c r="MNG21" s="217"/>
      <c r="MNH21" s="217"/>
      <c r="MNI21" s="217"/>
      <c r="MNJ21" s="217"/>
      <c r="MNK21" s="217"/>
      <c r="MNL21" s="217"/>
      <c r="MNM21" s="217"/>
      <c r="MNN21" s="217"/>
      <c r="MNO21" s="217"/>
      <c r="MNP21" s="217"/>
      <c r="MNQ21" s="217"/>
      <c r="MNR21" s="217"/>
      <c r="MNS21" s="217"/>
      <c r="MNT21" s="217"/>
      <c r="MNU21" s="217"/>
      <c r="MNV21" s="217"/>
      <c r="MNW21" s="217"/>
      <c r="MNX21" s="217"/>
      <c r="MNY21" s="217"/>
      <c r="MNZ21" s="217"/>
      <c r="MOA21" s="217"/>
      <c r="MOB21" s="217"/>
      <c r="MOC21" s="217"/>
      <c r="MOD21" s="217"/>
      <c r="MOE21" s="217"/>
      <c r="MOF21" s="217"/>
      <c r="MOG21" s="217"/>
      <c r="MOH21" s="217"/>
      <c r="MOI21" s="217"/>
      <c r="MOJ21" s="217"/>
      <c r="MOK21" s="217"/>
      <c r="MOL21" s="217"/>
      <c r="MOM21" s="217"/>
      <c r="MON21" s="217"/>
      <c r="MOO21" s="217"/>
      <c r="MOP21" s="217"/>
      <c r="MOQ21" s="217"/>
      <c r="MOR21" s="217"/>
      <c r="MOS21" s="217"/>
      <c r="MOT21" s="217"/>
      <c r="MOU21" s="217"/>
      <c r="MOV21" s="217"/>
      <c r="MOW21" s="217"/>
      <c r="MOX21" s="217"/>
      <c r="MOY21" s="217"/>
      <c r="MOZ21" s="217"/>
      <c r="MPA21" s="217"/>
      <c r="MPB21" s="217"/>
      <c r="MPC21" s="217"/>
      <c r="MPD21" s="217"/>
      <c r="MPE21" s="217"/>
      <c r="MPF21" s="217"/>
      <c r="MPG21" s="217"/>
      <c r="MPH21" s="217"/>
      <c r="MPI21" s="217"/>
      <c r="MPJ21" s="217"/>
      <c r="MPK21" s="217"/>
      <c r="MPL21" s="217"/>
      <c r="MPM21" s="217"/>
      <c r="MPN21" s="217"/>
      <c r="MPO21" s="217"/>
      <c r="MPP21" s="217"/>
      <c r="MPQ21" s="217"/>
      <c r="MPR21" s="217"/>
      <c r="MPS21" s="217"/>
      <c r="MPT21" s="217"/>
      <c r="MPU21" s="217"/>
      <c r="MPV21" s="217"/>
      <c r="MPW21" s="217"/>
      <c r="MPX21" s="217"/>
      <c r="MPY21" s="217"/>
      <c r="MPZ21" s="217"/>
      <c r="MQA21" s="217"/>
      <c r="MQB21" s="217"/>
      <c r="MQC21" s="217"/>
      <c r="MQD21" s="217"/>
      <c r="MQE21" s="217"/>
      <c r="MQF21" s="217"/>
      <c r="MQG21" s="217"/>
      <c r="MQH21" s="217"/>
      <c r="MQI21" s="217"/>
      <c r="MQJ21" s="217"/>
      <c r="MQK21" s="217"/>
      <c r="MQL21" s="217"/>
      <c r="MQM21" s="217"/>
      <c r="MQN21" s="217"/>
      <c r="MQO21" s="217"/>
      <c r="MQP21" s="217"/>
      <c r="MQQ21" s="217"/>
      <c r="MQR21" s="217"/>
      <c r="MQS21" s="217"/>
      <c r="MQV21" s="217"/>
      <c r="MQW21" s="217"/>
      <c r="MQX21" s="217"/>
      <c r="MQY21" s="217"/>
      <c r="MQZ21" s="217"/>
      <c r="MRA21" s="217"/>
      <c r="MRB21" s="217"/>
      <c r="MRC21" s="217"/>
      <c r="MRD21" s="217"/>
      <c r="MRE21" s="217"/>
      <c r="MRF21" s="217"/>
      <c r="MRG21" s="217"/>
      <c r="MRH21" s="217"/>
      <c r="MRI21" s="217"/>
      <c r="MRJ21" s="217"/>
      <c r="MRK21" s="217"/>
      <c r="MRL21" s="217"/>
      <c r="MRM21" s="217"/>
      <c r="MRN21" s="217"/>
      <c r="MRO21" s="217"/>
      <c r="MRP21" s="217"/>
      <c r="MRQ21" s="217"/>
      <c r="MRR21" s="217"/>
      <c r="MRS21" s="217"/>
      <c r="MRT21" s="217"/>
      <c r="MRU21" s="217"/>
      <c r="MRV21" s="217"/>
      <c r="MRW21" s="217"/>
      <c r="MRX21" s="217"/>
      <c r="MRY21" s="217"/>
      <c r="MRZ21" s="217"/>
      <c r="MSA21" s="217"/>
      <c r="MSB21" s="217"/>
      <c r="MSC21" s="217"/>
      <c r="MSD21" s="217"/>
      <c r="MSE21" s="217"/>
      <c r="MSF21" s="217"/>
      <c r="MSG21" s="217"/>
      <c r="MSH21" s="217"/>
      <c r="MSI21" s="217"/>
      <c r="MSJ21" s="217"/>
      <c r="MSK21" s="217"/>
      <c r="MSL21" s="217"/>
      <c r="MSM21" s="217"/>
      <c r="MSN21" s="217"/>
      <c r="MSO21" s="217"/>
      <c r="MSP21" s="217"/>
      <c r="MSQ21" s="217"/>
      <c r="MSR21" s="217"/>
      <c r="MSS21" s="217"/>
      <c r="MST21" s="217"/>
      <c r="MSU21" s="217"/>
      <c r="MSV21" s="217"/>
      <c r="MSW21" s="217"/>
      <c r="MSX21" s="217"/>
      <c r="MSY21" s="217"/>
      <c r="MSZ21" s="217"/>
      <c r="MTA21" s="217"/>
      <c r="MTB21" s="217"/>
      <c r="MTC21" s="217"/>
      <c r="MTD21" s="217"/>
      <c r="MTE21" s="217"/>
      <c r="MTF21" s="217"/>
      <c r="MTG21" s="217"/>
      <c r="MTH21" s="217"/>
      <c r="MTI21" s="217"/>
      <c r="MTJ21" s="217"/>
      <c r="MTK21" s="217"/>
      <c r="MTL21" s="217"/>
      <c r="MTM21" s="217"/>
      <c r="MTN21" s="217"/>
      <c r="MTO21" s="217"/>
      <c r="MTP21" s="217"/>
      <c r="MTQ21" s="217"/>
      <c r="MTR21" s="217"/>
      <c r="MTS21" s="217"/>
      <c r="MTT21" s="217"/>
      <c r="MTU21" s="217"/>
      <c r="MTV21" s="217"/>
      <c r="MTW21" s="217"/>
      <c r="MTX21" s="217"/>
      <c r="MTY21" s="217"/>
      <c r="MTZ21" s="217"/>
      <c r="MUA21" s="217"/>
      <c r="MUB21" s="217"/>
      <c r="MUC21" s="217"/>
      <c r="MUD21" s="217"/>
      <c r="MUE21" s="217"/>
      <c r="MUF21" s="217"/>
      <c r="MUG21" s="217"/>
      <c r="MUH21" s="217"/>
      <c r="MUI21" s="217"/>
      <c r="MUJ21" s="217"/>
      <c r="MUK21" s="217"/>
      <c r="MUL21" s="217"/>
      <c r="MUM21" s="217"/>
      <c r="MUN21" s="217"/>
      <c r="MUO21" s="217"/>
      <c r="MUP21" s="217"/>
      <c r="MUQ21" s="217"/>
      <c r="MUR21" s="217"/>
      <c r="MUS21" s="217"/>
      <c r="MUT21" s="217"/>
      <c r="MUU21" s="217"/>
      <c r="MUV21" s="217"/>
      <c r="MUW21" s="217"/>
      <c r="MUX21" s="217"/>
      <c r="MUY21" s="217"/>
      <c r="MUZ21" s="217"/>
      <c r="MVA21" s="217"/>
      <c r="MVB21" s="217"/>
      <c r="MVC21" s="217"/>
      <c r="MVD21" s="217"/>
      <c r="MVE21" s="217"/>
      <c r="MVF21" s="217"/>
      <c r="MVG21" s="217"/>
      <c r="MVH21" s="217"/>
      <c r="MVI21" s="217"/>
      <c r="MVJ21" s="217"/>
      <c r="MVK21" s="217"/>
      <c r="MVL21" s="217"/>
      <c r="MVM21" s="217"/>
      <c r="MVN21" s="217"/>
      <c r="MVO21" s="217"/>
      <c r="MVP21" s="217"/>
      <c r="MVQ21" s="217"/>
      <c r="MVR21" s="217"/>
      <c r="MVS21" s="217"/>
      <c r="MVT21" s="217"/>
      <c r="MVU21" s="217"/>
      <c r="MVV21" s="217"/>
      <c r="MVW21" s="217"/>
      <c r="MVX21" s="217"/>
      <c r="MVY21" s="217"/>
      <c r="MVZ21" s="217"/>
      <c r="MWA21" s="217"/>
      <c r="MWB21" s="217"/>
      <c r="MWC21" s="217"/>
      <c r="MWD21" s="217"/>
      <c r="MWE21" s="217"/>
      <c r="MWF21" s="217"/>
      <c r="MWG21" s="217"/>
      <c r="MWH21" s="217"/>
      <c r="MWI21" s="217"/>
      <c r="MWJ21" s="217"/>
      <c r="MWK21" s="217"/>
      <c r="MWL21" s="217"/>
      <c r="MWM21" s="217"/>
      <c r="MWN21" s="217"/>
      <c r="MWO21" s="217"/>
      <c r="MWP21" s="217"/>
      <c r="MWQ21" s="217"/>
      <c r="MWR21" s="217"/>
      <c r="MWS21" s="217"/>
      <c r="MWT21" s="217"/>
      <c r="MWU21" s="217"/>
      <c r="MWV21" s="217"/>
      <c r="MWW21" s="217"/>
      <c r="MWX21" s="217"/>
      <c r="MWY21" s="217"/>
      <c r="MWZ21" s="217"/>
      <c r="MXA21" s="217"/>
      <c r="MXB21" s="217"/>
      <c r="MXC21" s="217"/>
      <c r="MXD21" s="217"/>
      <c r="MXE21" s="217"/>
      <c r="MXF21" s="217"/>
      <c r="MXG21" s="217"/>
      <c r="MXH21" s="217"/>
      <c r="MXI21" s="217"/>
      <c r="MXJ21" s="217"/>
      <c r="MXK21" s="217"/>
      <c r="MXL21" s="217"/>
      <c r="MXM21" s="217"/>
      <c r="MXN21" s="217"/>
      <c r="MXO21" s="217"/>
      <c r="MXP21" s="217"/>
      <c r="MXQ21" s="217"/>
      <c r="MXR21" s="217"/>
      <c r="MXS21" s="217"/>
      <c r="MXT21" s="217"/>
      <c r="MXU21" s="217"/>
      <c r="MXV21" s="217"/>
      <c r="MXW21" s="217"/>
      <c r="MXX21" s="217"/>
      <c r="MXY21" s="217"/>
      <c r="MXZ21" s="217"/>
      <c r="MYA21" s="217"/>
      <c r="MYB21" s="217"/>
      <c r="MYC21" s="217"/>
      <c r="MYD21" s="217"/>
      <c r="MYE21" s="217"/>
      <c r="MYF21" s="217"/>
      <c r="MYG21" s="217"/>
      <c r="MYH21" s="217"/>
      <c r="MYI21" s="217"/>
      <c r="MYJ21" s="217"/>
      <c r="MYK21" s="217"/>
      <c r="MYL21" s="217"/>
      <c r="MYM21" s="217"/>
      <c r="MYN21" s="217"/>
      <c r="MYO21" s="217"/>
      <c r="MYP21" s="217"/>
      <c r="MYQ21" s="217"/>
      <c r="MYR21" s="217"/>
      <c r="MYS21" s="217"/>
      <c r="MYT21" s="217"/>
      <c r="MYU21" s="217"/>
      <c r="MYV21" s="217"/>
      <c r="MYW21" s="217"/>
      <c r="MYX21" s="217"/>
      <c r="MYY21" s="217"/>
      <c r="MYZ21" s="217"/>
      <c r="MZA21" s="217"/>
      <c r="MZB21" s="217"/>
      <c r="MZC21" s="217"/>
      <c r="MZD21" s="217"/>
      <c r="MZE21" s="217"/>
      <c r="MZF21" s="217"/>
      <c r="MZG21" s="217"/>
      <c r="MZH21" s="217"/>
      <c r="MZI21" s="217"/>
      <c r="MZJ21" s="217"/>
      <c r="MZK21" s="217"/>
      <c r="MZL21" s="217"/>
      <c r="MZM21" s="217"/>
      <c r="MZN21" s="217"/>
      <c r="MZO21" s="217"/>
      <c r="MZP21" s="217"/>
      <c r="MZQ21" s="217"/>
      <c r="MZR21" s="217"/>
      <c r="MZS21" s="217"/>
      <c r="MZT21" s="217"/>
      <c r="MZU21" s="217"/>
      <c r="MZV21" s="217"/>
      <c r="MZW21" s="217"/>
      <c r="MZX21" s="217"/>
      <c r="MZY21" s="217"/>
      <c r="MZZ21" s="217"/>
      <c r="NAA21" s="217"/>
      <c r="NAB21" s="217"/>
      <c r="NAC21" s="217"/>
      <c r="NAD21" s="217"/>
      <c r="NAE21" s="217"/>
      <c r="NAF21" s="217"/>
      <c r="NAG21" s="217"/>
      <c r="NAH21" s="217"/>
      <c r="NAI21" s="217"/>
      <c r="NAJ21" s="217"/>
      <c r="NAK21" s="217"/>
      <c r="NAL21" s="217"/>
      <c r="NAM21" s="217"/>
      <c r="NAN21" s="217"/>
      <c r="NAO21" s="217"/>
      <c r="NAR21" s="217"/>
      <c r="NAS21" s="217"/>
      <c r="NAT21" s="217"/>
      <c r="NAU21" s="217"/>
      <c r="NAV21" s="217"/>
      <c r="NAW21" s="217"/>
      <c r="NAX21" s="217"/>
      <c r="NAY21" s="217"/>
      <c r="NAZ21" s="217"/>
      <c r="NBA21" s="217"/>
      <c r="NBB21" s="217"/>
      <c r="NBC21" s="217"/>
      <c r="NBD21" s="217"/>
      <c r="NBE21" s="217"/>
      <c r="NBF21" s="217"/>
      <c r="NBG21" s="217"/>
      <c r="NBH21" s="217"/>
      <c r="NBI21" s="217"/>
      <c r="NBJ21" s="217"/>
      <c r="NBK21" s="217"/>
      <c r="NBL21" s="217"/>
      <c r="NBM21" s="217"/>
      <c r="NBN21" s="217"/>
      <c r="NBO21" s="217"/>
      <c r="NBP21" s="217"/>
      <c r="NBQ21" s="217"/>
      <c r="NBR21" s="217"/>
      <c r="NBS21" s="217"/>
      <c r="NBT21" s="217"/>
      <c r="NBU21" s="217"/>
      <c r="NBV21" s="217"/>
      <c r="NBW21" s="217"/>
      <c r="NBX21" s="217"/>
      <c r="NBY21" s="217"/>
      <c r="NBZ21" s="217"/>
      <c r="NCA21" s="217"/>
      <c r="NCB21" s="217"/>
      <c r="NCC21" s="217"/>
      <c r="NCD21" s="217"/>
      <c r="NCE21" s="217"/>
      <c r="NCF21" s="217"/>
      <c r="NCG21" s="217"/>
      <c r="NCH21" s="217"/>
      <c r="NCI21" s="217"/>
      <c r="NCJ21" s="217"/>
      <c r="NCK21" s="217"/>
      <c r="NCL21" s="217"/>
      <c r="NCM21" s="217"/>
      <c r="NCN21" s="217"/>
      <c r="NCO21" s="217"/>
      <c r="NCP21" s="217"/>
      <c r="NCQ21" s="217"/>
      <c r="NCR21" s="217"/>
      <c r="NCS21" s="217"/>
      <c r="NCT21" s="217"/>
      <c r="NCU21" s="217"/>
      <c r="NCV21" s="217"/>
      <c r="NCW21" s="217"/>
      <c r="NCX21" s="217"/>
      <c r="NCY21" s="217"/>
      <c r="NCZ21" s="217"/>
      <c r="NDA21" s="217"/>
      <c r="NDB21" s="217"/>
      <c r="NDC21" s="217"/>
      <c r="NDD21" s="217"/>
      <c r="NDE21" s="217"/>
      <c r="NDF21" s="217"/>
      <c r="NDG21" s="217"/>
      <c r="NDH21" s="217"/>
      <c r="NDI21" s="217"/>
      <c r="NDJ21" s="217"/>
      <c r="NDK21" s="217"/>
      <c r="NDL21" s="217"/>
      <c r="NDM21" s="217"/>
      <c r="NDN21" s="217"/>
      <c r="NDO21" s="217"/>
      <c r="NDP21" s="217"/>
      <c r="NDQ21" s="217"/>
      <c r="NDR21" s="217"/>
      <c r="NDS21" s="217"/>
      <c r="NDT21" s="217"/>
      <c r="NDU21" s="217"/>
      <c r="NDV21" s="217"/>
      <c r="NDW21" s="217"/>
      <c r="NDX21" s="217"/>
      <c r="NDY21" s="217"/>
      <c r="NDZ21" s="217"/>
      <c r="NEA21" s="217"/>
      <c r="NEB21" s="217"/>
      <c r="NEC21" s="217"/>
      <c r="NED21" s="217"/>
      <c r="NEE21" s="217"/>
      <c r="NEF21" s="217"/>
      <c r="NEG21" s="217"/>
      <c r="NEH21" s="217"/>
      <c r="NEI21" s="217"/>
      <c r="NEJ21" s="217"/>
      <c r="NEK21" s="217"/>
      <c r="NEL21" s="217"/>
      <c r="NEM21" s="217"/>
      <c r="NEN21" s="217"/>
      <c r="NEO21" s="217"/>
      <c r="NEP21" s="217"/>
      <c r="NEQ21" s="217"/>
      <c r="NER21" s="217"/>
      <c r="NES21" s="217"/>
      <c r="NET21" s="217"/>
      <c r="NEU21" s="217"/>
      <c r="NEV21" s="217"/>
      <c r="NEW21" s="217"/>
      <c r="NEX21" s="217"/>
      <c r="NEY21" s="217"/>
      <c r="NEZ21" s="217"/>
      <c r="NFA21" s="217"/>
      <c r="NFB21" s="217"/>
      <c r="NFC21" s="217"/>
      <c r="NFD21" s="217"/>
      <c r="NFE21" s="217"/>
      <c r="NFF21" s="217"/>
      <c r="NFG21" s="217"/>
      <c r="NFH21" s="217"/>
      <c r="NFI21" s="217"/>
      <c r="NFJ21" s="217"/>
      <c r="NFK21" s="217"/>
      <c r="NFL21" s="217"/>
      <c r="NFM21" s="217"/>
      <c r="NFN21" s="217"/>
      <c r="NFO21" s="217"/>
      <c r="NFP21" s="217"/>
      <c r="NFQ21" s="217"/>
      <c r="NFR21" s="217"/>
      <c r="NFS21" s="217"/>
      <c r="NFT21" s="217"/>
      <c r="NFU21" s="217"/>
      <c r="NFV21" s="217"/>
      <c r="NFW21" s="217"/>
      <c r="NFX21" s="217"/>
      <c r="NFY21" s="217"/>
      <c r="NFZ21" s="217"/>
      <c r="NGA21" s="217"/>
      <c r="NGB21" s="217"/>
      <c r="NGC21" s="217"/>
      <c r="NGD21" s="217"/>
      <c r="NGE21" s="217"/>
      <c r="NGF21" s="217"/>
      <c r="NGG21" s="217"/>
      <c r="NGH21" s="217"/>
      <c r="NGI21" s="217"/>
      <c r="NGJ21" s="217"/>
      <c r="NGK21" s="217"/>
      <c r="NGL21" s="217"/>
      <c r="NGM21" s="217"/>
      <c r="NGN21" s="217"/>
      <c r="NGO21" s="217"/>
      <c r="NGP21" s="217"/>
      <c r="NGQ21" s="217"/>
      <c r="NGR21" s="217"/>
      <c r="NGS21" s="217"/>
      <c r="NGT21" s="217"/>
      <c r="NGU21" s="217"/>
      <c r="NGV21" s="217"/>
      <c r="NGW21" s="217"/>
      <c r="NGX21" s="217"/>
      <c r="NGY21" s="217"/>
      <c r="NGZ21" s="217"/>
      <c r="NHA21" s="217"/>
      <c r="NHB21" s="217"/>
      <c r="NHC21" s="217"/>
      <c r="NHD21" s="217"/>
      <c r="NHE21" s="217"/>
      <c r="NHF21" s="217"/>
      <c r="NHG21" s="217"/>
      <c r="NHH21" s="217"/>
      <c r="NHI21" s="217"/>
      <c r="NHJ21" s="217"/>
      <c r="NHK21" s="217"/>
      <c r="NHL21" s="217"/>
      <c r="NHM21" s="217"/>
      <c r="NHN21" s="217"/>
      <c r="NHO21" s="217"/>
      <c r="NHP21" s="217"/>
      <c r="NHQ21" s="217"/>
      <c r="NHR21" s="217"/>
      <c r="NHS21" s="217"/>
      <c r="NHT21" s="217"/>
      <c r="NHU21" s="217"/>
      <c r="NHV21" s="217"/>
      <c r="NHW21" s="217"/>
      <c r="NHX21" s="217"/>
      <c r="NHY21" s="217"/>
      <c r="NHZ21" s="217"/>
      <c r="NIA21" s="217"/>
      <c r="NIB21" s="217"/>
      <c r="NIC21" s="217"/>
      <c r="NID21" s="217"/>
      <c r="NIE21" s="217"/>
      <c r="NIF21" s="217"/>
      <c r="NIG21" s="217"/>
      <c r="NIH21" s="217"/>
      <c r="NII21" s="217"/>
      <c r="NIJ21" s="217"/>
      <c r="NIK21" s="217"/>
      <c r="NIL21" s="217"/>
      <c r="NIM21" s="217"/>
      <c r="NIN21" s="217"/>
      <c r="NIO21" s="217"/>
      <c r="NIP21" s="217"/>
      <c r="NIQ21" s="217"/>
      <c r="NIR21" s="217"/>
      <c r="NIS21" s="217"/>
      <c r="NIT21" s="217"/>
      <c r="NIU21" s="217"/>
      <c r="NIV21" s="217"/>
      <c r="NIW21" s="217"/>
      <c r="NIX21" s="217"/>
      <c r="NIY21" s="217"/>
      <c r="NIZ21" s="217"/>
      <c r="NJA21" s="217"/>
      <c r="NJB21" s="217"/>
      <c r="NJC21" s="217"/>
      <c r="NJD21" s="217"/>
      <c r="NJE21" s="217"/>
      <c r="NJF21" s="217"/>
      <c r="NJG21" s="217"/>
      <c r="NJH21" s="217"/>
      <c r="NJI21" s="217"/>
      <c r="NJJ21" s="217"/>
      <c r="NJK21" s="217"/>
      <c r="NJL21" s="217"/>
      <c r="NJM21" s="217"/>
      <c r="NJN21" s="217"/>
      <c r="NJO21" s="217"/>
      <c r="NJP21" s="217"/>
      <c r="NJQ21" s="217"/>
      <c r="NJR21" s="217"/>
      <c r="NJS21" s="217"/>
      <c r="NJT21" s="217"/>
      <c r="NJU21" s="217"/>
      <c r="NJV21" s="217"/>
      <c r="NJW21" s="217"/>
      <c r="NJX21" s="217"/>
      <c r="NJY21" s="217"/>
      <c r="NJZ21" s="217"/>
      <c r="NKA21" s="217"/>
      <c r="NKB21" s="217"/>
      <c r="NKC21" s="217"/>
      <c r="NKD21" s="217"/>
      <c r="NKE21" s="217"/>
      <c r="NKF21" s="217"/>
      <c r="NKG21" s="217"/>
      <c r="NKH21" s="217"/>
      <c r="NKI21" s="217"/>
      <c r="NKJ21" s="217"/>
      <c r="NKK21" s="217"/>
      <c r="NKN21" s="217"/>
      <c r="NKO21" s="217"/>
      <c r="NKP21" s="217"/>
      <c r="NKQ21" s="217"/>
      <c r="NKR21" s="217"/>
      <c r="NKS21" s="217"/>
      <c r="NKT21" s="217"/>
      <c r="NKU21" s="217"/>
      <c r="NKV21" s="217"/>
      <c r="NKW21" s="217"/>
      <c r="NKX21" s="217"/>
      <c r="NKY21" s="217"/>
      <c r="NKZ21" s="217"/>
      <c r="NLA21" s="217"/>
      <c r="NLB21" s="217"/>
      <c r="NLC21" s="217"/>
      <c r="NLD21" s="217"/>
      <c r="NLE21" s="217"/>
      <c r="NLF21" s="217"/>
      <c r="NLG21" s="217"/>
      <c r="NLH21" s="217"/>
      <c r="NLI21" s="217"/>
      <c r="NLJ21" s="217"/>
      <c r="NLK21" s="217"/>
      <c r="NLL21" s="217"/>
      <c r="NLM21" s="217"/>
      <c r="NLN21" s="217"/>
      <c r="NLO21" s="217"/>
      <c r="NLP21" s="217"/>
      <c r="NLQ21" s="217"/>
      <c r="NLR21" s="217"/>
      <c r="NLS21" s="217"/>
      <c r="NLT21" s="217"/>
      <c r="NLU21" s="217"/>
      <c r="NLV21" s="217"/>
      <c r="NLW21" s="217"/>
      <c r="NLX21" s="217"/>
      <c r="NLY21" s="217"/>
      <c r="NLZ21" s="217"/>
      <c r="NMA21" s="217"/>
      <c r="NMB21" s="217"/>
      <c r="NMC21" s="217"/>
      <c r="NMD21" s="217"/>
      <c r="NME21" s="217"/>
      <c r="NMF21" s="217"/>
      <c r="NMG21" s="217"/>
      <c r="NMH21" s="217"/>
      <c r="NMI21" s="217"/>
      <c r="NMJ21" s="217"/>
      <c r="NMK21" s="217"/>
      <c r="NML21" s="217"/>
      <c r="NMM21" s="217"/>
      <c r="NMN21" s="217"/>
      <c r="NMO21" s="217"/>
      <c r="NMP21" s="217"/>
      <c r="NMQ21" s="217"/>
      <c r="NMR21" s="217"/>
      <c r="NMS21" s="217"/>
      <c r="NMT21" s="217"/>
      <c r="NMU21" s="217"/>
      <c r="NMV21" s="217"/>
      <c r="NMW21" s="217"/>
      <c r="NMX21" s="217"/>
      <c r="NMY21" s="217"/>
      <c r="NMZ21" s="217"/>
      <c r="NNA21" s="217"/>
      <c r="NNB21" s="217"/>
      <c r="NNC21" s="217"/>
      <c r="NND21" s="217"/>
      <c r="NNE21" s="217"/>
      <c r="NNF21" s="217"/>
      <c r="NNG21" s="217"/>
      <c r="NNH21" s="217"/>
      <c r="NNI21" s="217"/>
      <c r="NNJ21" s="217"/>
      <c r="NNK21" s="217"/>
      <c r="NNL21" s="217"/>
      <c r="NNM21" s="217"/>
      <c r="NNN21" s="217"/>
      <c r="NNO21" s="217"/>
      <c r="NNP21" s="217"/>
      <c r="NNQ21" s="217"/>
      <c r="NNR21" s="217"/>
      <c r="NNS21" s="217"/>
      <c r="NNT21" s="217"/>
      <c r="NNU21" s="217"/>
      <c r="NNV21" s="217"/>
      <c r="NNW21" s="217"/>
      <c r="NNX21" s="217"/>
      <c r="NNY21" s="217"/>
      <c r="NNZ21" s="217"/>
      <c r="NOA21" s="217"/>
      <c r="NOB21" s="217"/>
      <c r="NOC21" s="217"/>
      <c r="NOD21" s="217"/>
      <c r="NOE21" s="217"/>
      <c r="NOF21" s="217"/>
      <c r="NOG21" s="217"/>
      <c r="NOH21" s="217"/>
      <c r="NOI21" s="217"/>
      <c r="NOJ21" s="217"/>
      <c r="NOK21" s="217"/>
      <c r="NOL21" s="217"/>
      <c r="NOM21" s="217"/>
      <c r="NON21" s="217"/>
      <c r="NOO21" s="217"/>
      <c r="NOP21" s="217"/>
      <c r="NOQ21" s="217"/>
      <c r="NOR21" s="217"/>
      <c r="NOS21" s="217"/>
      <c r="NOT21" s="217"/>
      <c r="NOU21" s="217"/>
      <c r="NOV21" s="217"/>
      <c r="NOW21" s="217"/>
      <c r="NOX21" s="217"/>
      <c r="NOY21" s="217"/>
      <c r="NOZ21" s="217"/>
      <c r="NPA21" s="217"/>
      <c r="NPB21" s="217"/>
      <c r="NPC21" s="217"/>
      <c r="NPD21" s="217"/>
      <c r="NPE21" s="217"/>
      <c r="NPF21" s="217"/>
      <c r="NPG21" s="217"/>
      <c r="NPH21" s="217"/>
      <c r="NPI21" s="217"/>
      <c r="NPJ21" s="217"/>
      <c r="NPK21" s="217"/>
      <c r="NPL21" s="217"/>
      <c r="NPM21" s="217"/>
      <c r="NPN21" s="217"/>
      <c r="NPO21" s="217"/>
      <c r="NPP21" s="217"/>
      <c r="NPQ21" s="217"/>
      <c r="NPR21" s="217"/>
      <c r="NPS21" s="217"/>
      <c r="NPT21" s="217"/>
      <c r="NPU21" s="217"/>
      <c r="NPV21" s="217"/>
      <c r="NPW21" s="217"/>
      <c r="NPX21" s="217"/>
      <c r="NPY21" s="217"/>
      <c r="NPZ21" s="217"/>
      <c r="NQA21" s="217"/>
      <c r="NQB21" s="217"/>
      <c r="NQC21" s="217"/>
      <c r="NQD21" s="217"/>
      <c r="NQE21" s="217"/>
      <c r="NQF21" s="217"/>
      <c r="NQG21" s="217"/>
      <c r="NQH21" s="217"/>
      <c r="NQI21" s="217"/>
      <c r="NQJ21" s="217"/>
      <c r="NQK21" s="217"/>
      <c r="NQL21" s="217"/>
      <c r="NQM21" s="217"/>
      <c r="NQN21" s="217"/>
      <c r="NQO21" s="217"/>
      <c r="NQP21" s="217"/>
      <c r="NQQ21" s="217"/>
      <c r="NQR21" s="217"/>
      <c r="NQS21" s="217"/>
      <c r="NQT21" s="217"/>
      <c r="NQU21" s="217"/>
      <c r="NQV21" s="217"/>
      <c r="NQW21" s="217"/>
      <c r="NQX21" s="217"/>
      <c r="NQY21" s="217"/>
      <c r="NQZ21" s="217"/>
      <c r="NRA21" s="217"/>
      <c r="NRB21" s="217"/>
      <c r="NRC21" s="217"/>
      <c r="NRD21" s="217"/>
      <c r="NRE21" s="217"/>
      <c r="NRF21" s="217"/>
      <c r="NRG21" s="217"/>
      <c r="NRH21" s="217"/>
      <c r="NRI21" s="217"/>
      <c r="NRJ21" s="217"/>
      <c r="NRK21" s="217"/>
      <c r="NRL21" s="217"/>
      <c r="NRM21" s="217"/>
      <c r="NRN21" s="217"/>
      <c r="NRO21" s="217"/>
      <c r="NRP21" s="217"/>
      <c r="NRQ21" s="217"/>
      <c r="NRR21" s="217"/>
      <c r="NRS21" s="217"/>
      <c r="NRT21" s="217"/>
      <c r="NRU21" s="217"/>
      <c r="NRV21" s="217"/>
      <c r="NRW21" s="217"/>
      <c r="NRX21" s="217"/>
      <c r="NRY21" s="217"/>
      <c r="NRZ21" s="217"/>
      <c r="NSA21" s="217"/>
      <c r="NSB21" s="217"/>
      <c r="NSC21" s="217"/>
      <c r="NSD21" s="217"/>
      <c r="NSE21" s="217"/>
      <c r="NSF21" s="217"/>
      <c r="NSG21" s="217"/>
      <c r="NSH21" s="217"/>
      <c r="NSI21" s="217"/>
      <c r="NSJ21" s="217"/>
      <c r="NSK21" s="217"/>
      <c r="NSL21" s="217"/>
      <c r="NSM21" s="217"/>
      <c r="NSN21" s="217"/>
      <c r="NSO21" s="217"/>
      <c r="NSP21" s="217"/>
      <c r="NSQ21" s="217"/>
      <c r="NSR21" s="217"/>
      <c r="NSS21" s="217"/>
      <c r="NST21" s="217"/>
      <c r="NSU21" s="217"/>
      <c r="NSV21" s="217"/>
      <c r="NSW21" s="217"/>
      <c r="NSX21" s="217"/>
      <c r="NSY21" s="217"/>
      <c r="NSZ21" s="217"/>
      <c r="NTA21" s="217"/>
      <c r="NTB21" s="217"/>
      <c r="NTC21" s="217"/>
      <c r="NTD21" s="217"/>
      <c r="NTE21" s="217"/>
      <c r="NTF21" s="217"/>
      <c r="NTG21" s="217"/>
      <c r="NTH21" s="217"/>
      <c r="NTI21" s="217"/>
      <c r="NTJ21" s="217"/>
      <c r="NTK21" s="217"/>
      <c r="NTL21" s="217"/>
      <c r="NTM21" s="217"/>
      <c r="NTN21" s="217"/>
      <c r="NTO21" s="217"/>
      <c r="NTP21" s="217"/>
      <c r="NTQ21" s="217"/>
      <c r="NTR21" s="217"/>
      <c r="NTS21" s="217"/>
      <c r="NTT21" s="217"/>
      <c r="NTU21" s="217"/>
      <c r="NTV21" s="217"/>
      <c r="NTW21" s="217"/>
      <c r="NTX21" s="217"/>
      <c r="NTY21" s="217"/>
      <c r="NTZ21" s="217"/>
      <c r="NUA21" s="217"/>
      <c r="NUB21" s="217"/>
      <c r="NUC21" s="217"/>
      <c r="NUD21" s="217"/>
      <c r="NUE21" s="217"/>
      <c r="NUF21" s="217"/>
      <c r="NUG21" s="217"/>
      <c r="NUJ21" s="217"/>
      <c r="NUK21" s="217"/>
      <c r="NUL21" s="217"/>
      <c r="NUM21" s="217"/>
      <c r="NUN21" s="217"/>
      <c r="NUO21" s="217"/>
      <c r="NUP21" s="217"/>
      <c r="NUQ21" s="217"/>
      <c r="NUR21" s="217"/>
      <c r="NUS21" s="217"/>
      <c r="NUT21" s="217"/>
      <c r="NUU21" s="217"/>
      <c r="NUV21" s="217"/>
      <c r="NUW21" s="217"/>
      <c r="NUX21" s="217"/>
      <c r="NUY21" s="217"/>
      <c r="NUZ21" s="217"/>
      <c r="NVA21" s="217"/>
      <c r="NVB21" s="217"/>
      <c r="NVC21" s="217"/>
      <c r="NVD21" s="217"/>
      <c r="NVE21" s="217"/>
      <c r="NVF21" s="217"/>
      <c r="NVG21" s="217"/>
      <c r="NVH21" s="217"/>
      <c r="NVI21" s="217"/>
      <c r="NVJ21" s="217"/>
      <c r="NVK21" s="217"/>
      <c r="NVL21" s="217"/>
      <c r="NVM21" s="217"/>
      <c r="NVN21" s="217"/>
      <c r="NVO21" s="217"/>
      <c r="NVP21" s="217"/>
      <c r="NVQ21" s="217"/>
      <c r="NVR21" s="217"/>
      <c r="NVS21" s="217"/>
      <c r="NVT21" s="217"/>
      <c r="NVU21" s="217"/>
      <c r="NVV21" s="217"/>
      <c r="NVW21" s="217"/>
      <c r="NVX21" s="217"/>
      <c r="NVY21" s="217"/>
      <c r="NVZ21" s="217"/>
      <c r="NWA21" s="217"/>
      <c r="NWB21" s="217"/>
      <c r="NWC21" s="217"/>
      <c r="NWD21" s="217"/>
      <c r="NWE21" s="217"/>
      <c r="NWF21" s="217"/>
      <c r="NWG21" s="217"/>
      <c r="NWH21" s="217"/>
      <c r="NWI21" s="217"/>
      <c r="NWJ21" s="217"/>
      <c r="NWK21" s="217"/>
      <c r="NWL21" s="217"/>
      <c r="NWM21" s="217"/>
      <c r="NWN21" s="217"/>
      <c r="NWO21" s="217"/>
      <c r="NWP21" s="217"/>
      <c r="NWQ21" s="217"/>
      <c r="NWR21" s="217"/>
      <c r="NWS21" s="217"/>
      <c r="NWT21" s="217"/>
      <c r="NWU21" s="217"/>
      <c r="NWV21" s="217"/>
      <c r="NWW21" s="217"/>
      <c r="NWX21" s="217"/>
      <c r="NWY21" s="217"/>
      <c r="NWZ21" s="217"/>
      <c r="NXA21" s="217"/>
      <c r="NXB21" s="217"/>
      <c r="NXC21" s="217"/>
      <c r="NXD21" s="217"/>
      <c r="NXE21" s="217"/>
      <c r="NXF21" s="217"/>
      <c r="NXG21" s="217"/>
      <c r="NXH21" s="217"/>
      <c r="NXI21" s="217"/>
      <c r="NXJ21" s="217"/>
      <c r="NXK21" s="217"/>
      <c r="NXL21" s="217"/>
      <c r="NXM21" s="217"/>
      <c r="NXN21" s="217"/>
      <c r="NXO21" s="217"/>
      <c r="NXP21" s="217"/>
      <c r="NXQ21" s="217"/>
      <c r="NXR21" s="217"/>
      <c r="NXS21" s="217"/>
      <c r="NXT21" s="217"/>
      <c r="NXU21" s="217"/>
      <c r="NXV21" s="217"/>
      <c r="NXW21" s="217"/>
      <c r="NXX21" s="217"/>
      <c r="NXY21" s="217"/>
      <c r="NXZ21" s="217"/>
      <c r="NYA21" s="217"/>
      <c r="NYB21" s="217"/>
      <c r="NYC21" s="217"/>
      <c r="NYD21" s="217"/>
      <c r="NYE21" s="217"/>
      <c r="NYF21" s="217"/>
      <c r="NYG21" s="217"/>
      <c r="NYH21" s="217"/>
      <c r="NYI21" s="217"/>
      <c r="NYJ21" s="217"/>
      <c r="NYK21" s="217"/>
      <c r="NYL21" s="217"/>
      <c r="NYM21" s="217"/>
      <c r="NYN21" s="217"/>
      <c r="NYO21" s="217"/>
      <c r="NYP21" s="217"/>
      <c r="NYQ21" s="217"/>
      <c r="NYR21" s="217"/>
      <c r="NYS21" s="217"/>
      <c r="NYT21" s="217"/>
      <c r="NYU21" s="217"/>
      <c r="NYV21" s="217"/>
      <c r="NYW21" s="217"/>
      <c r="NYX21" s="217"/>
      <c r="NYY21" s="217"/>
      <c r="NYZ21" s="217"/>
      <c r="NZA21" s="217"/>
      <c r="NZB21" s="217"/>
      <c r="NZC21" s="217"/>
      <c r="NZD21" s="217"/>
      <c r="NZE21" s="217"/>
      <c r="NZF21" s="217"/>
      <c r="NZG21" s="217"/>
      <c r="NZH21" s="217"/>
      <c r="NZI21" s="217"/>
      <c r="NZJ21" s="217"/>
      <c r="NZK21" s="217"/>
      <c r="NZL21" s="217"/>
      <c r="NZM21" s="217"/>
      <c r="NZN21" s="217"/>
      <c r="NZO21" s="217"/>
      <c r="NZP21" s="217"/>
      <c r="NZQ21" s="217"/>
      <c r="NZR21" s="217"/>
      <c r="NZS21" s="217"/>
      <c r="NZT21" s="217"/>
      <c r="NZU21" s="217"/>
      <c r="NZV21" s="217"/>
      <c r="NZW21" s="217"/>
      <c r="NZX21" s="217"/>
      <c r="NZY21" s="217"/>
      <c r="NZZ21" s="217"/>
      <c r="OAA21" s="217"/>
      <c r="OAB21" s="217"/>
      <c r="OAC21" s="217"/>
      <c r="OAD21" s="217"/>
      <c r="OAE21" s="217"/>
      <c r="OAF21" s="217"/>
      <c r="OAG21" s="217"/>
      <c r="OAH21" s="217"/>
      <c r="OAI21" s="217"/>
      <c r="OAJ21" s="217"/>
      <c r="OAK21" s="217"/>
      <c r="OAL21" s="217"/>
      <c r="OAM21" s="217"/>
      <c r="OAN21" s="217"/>
      <c r="OAO21" s="217"/>
      <c r="OAP21" s="217"/>
      <c r="OAQ21" s="217"/>
      <c r="OAR21" s="217"/>
      <c r="OAS21" s="217"/>
      <c r="OAT21" s="217"/>
      <c r="OAU21" s="217"/>
      <c r="OAV21" s="217"/>
      <c r="OAW21" s="217"/>
      <c r="OAX21" s="217"/>
      <c r="OAY21" s="217"/>
      <c r="OAZ21" s="217"/>
      <c r="OBA21" s="217"/>
      <c r="OBB21" s="217"/>
      <c r="OBC21" s="217"/>
      <c r="OBD21" s="217"/>
      <c r="OBE21" s="217"/>
      <c r="OBF21" s="217"/>
      <c r="OBG21" s="217"/>
      <c r="OBH21" s="217"/>
      <c r="OBI21" s="217"/>
      <c r="OBJ21" s="217"/>
      <c r="OBK21" s="217"/>
      <c r="OBL21" s="217"/>
      <c r="OBM21" s="217"/>
      <c r="OBN21" s="217"/>
      <c r="OBO21" s="217"/>
      <c r="OBP21" s="217"/>
      <c r="OBQ21" s="217"/>
      <c r="OBR21" s="217"/>
      <c r="OBS21" s="217"/>
      <c r="OBT21" s="217"/>
      <c r="OBU21" s="217"/>
      <c r="OBV21" s="217"/>
      <c r="OBW21" s="217"/>
      <c r="OBX21" s="217"/>
      <c r="OBY21" s="217"/>
      <c r="OBZ21" s="217"/>
      <c r="OCA21" s="217"/>
      <c r="OCB21" s="217"/>
      <c r="OCC21" s="217"/>
      <c r="OCD21" s="217"/>
      <c r="OCE21" s="217"/>
      <c r="OCF21" s="217"/>
      <c r="OCG21" s="217"/>
      <c r="OCH21" s="217"/>
      <c r="OCI21" s="217"/>
      <c r="OCJ21" s="217"/>
      <c r="OCK21" s="217"/>
      <c r="OCL21" s="217"/>
      <c r="OCM21" s="217"/>
      <c r="OCN21" s="217"/>
      <c r="OCO21" s="217"/>
      <c r="OCP21" s="217"/>
      <c r="OCQ21" s="217"/>
      <c r="OCR21" s="217"/>
      <c r="OCS21" s="217"/>
      <c r="OCT21" s="217"/>
      <c r="OCU21" s="217"/>
      <c r="OCV21" s="217"/>
      <c r="OCW21" s="217"/>
      <c r="OCX21" s="217"/>
      <c r="OCY21" s="217"/>
      <c r="OCZ21" s="217"/>
      <c r="ODA21" s="217"/>
      <c r="ODB21" s="217"/>
      <c r="ODC21" s="217"/>
      <c r="ODD21" s="217"/>
      <c r="ODE21" s="217"/>
      <c r="ODF21" s="217"/>
      <c r="ODG21" s="217"/>
      <c r="ODH21" s="217"/>
      <c r="ODI21" s="217"/>
      <c r="ODJ21" s="217"/>
      <c r="ODK21" s="217"/>
      <c r="ODL21" s="217"/>
      <c r="ODM21" s="217"/>
      <c r="ODN21" s="217"/>
      <c r="ODO21" s="217"/>
      <c r="ODP21" s="217"/>
      <c r="ODQ21" s="217"/>
      <c r="ODR21" s="217"/>
      <c r="ODS21" s="217"/>
      <c r="ODT21" s="217"/>
      <c r="ODU21" s="217"/>
      <c r="ODV21" s="217"/>
      <c r="ODW21" s="217"/>
      <c r="ODX21" s="217"/>
      <c r="ODY21" s="217"/>
      <c r="ODZ21" s="217"/>
      <c r="OEA21" s="217"/>
      <c r="OEB21" s="217"/>
      <c r="OEC21" s="217"/>
      <c r="OEF21" s="217"/>
      <c r="OEG21" s="217"/>
      <c r="OEH21" s="217"/>
      <c r="OEI21" s="217"/>
      <c r="OEJ21" s="217"/>
      <c r="OEK21" s="217"/>
      <c r="OEL21" s="217"/>
      <c r="OEM21" s="217"/>
      <c r="OEN21" s="217"/>
      <c r="OEO21" s="217"/>
      <c r="OEP21" s="217"/>
      <c r="OEQ21" s="217"/>
      <c r="OER21" s="217"/>
      <c r="OES21" s="217"/>
      <c r="OET21" s="217"/>
      <c r="OEU21" s="217"/>
      <c r="OEV21" s="217"/>
      <c r="OEW21" s="217"/>
      <c r="OEX21" s="217"/>
      <c r="OEY21" s="217"/>
      <c r="OEZ21" s="217"/>
      <c r="OFA21" s="217"/>
      <c r="OFB21" s="217"/>
      <c r="OFC21" s="217"/>
      <c r="OFD21" s="217"/>
      <c r="OFE21" s="217"/>
      <c r="OFF21" s="217"/>
      <c r="OFG21" s="217"/>
      <c r="OFH21" s="217"/>
      <c r="OFI21" s="217"/>
      <c r="OFJ21" s="217"/>
      <c r="OFK21" s="217"/>
      <c r="OFL21" s="217"/>
      <c r="OFM21" s="217"/>
      <c r="OFN21" s="217"/>
      <c r="OFO21" s="217"/>
      <c r="OFP21" s="217"/>
      <c r="OFQ21" s="217"/>
      <c r="OFR21" s="217"/>
      <c r="OFS21" s="217"/>
      <c r="OFT21" s="217"/>
      <c r="OFU21" s="217"/>
      <c r="OFV21" s="217"/>
      <c r="OFW21" s="217"/>
      <c r="OFX21" s="217"/>
      <c r="OFY21" s="217"/>
      <c r="OFZ21" s="217"/>
      <c r="OGA21" s="217"/>
      <c r="OGB21" s="217"/>
      <c r="OGC21" s="217"/>
      <c r="OGD21" s="217"/>
      <c r="OGE21" s="217"/>
      <c r="OGF21" s="217"/>
      <c r="OGG21" s="217"/>
      <c r="OGH21" s="217"/>
      <c r="OGI21" s="217"/>
      <c r="OGJ21" s="217"/>
      <c r="OGK21" s="217"/>
      <c r="OGL21" s="217"/>
      <c r="OGM21" s="217"/>
      <c r="OGN21" s="217"/>
      <c r="OGO21" s="217"/>
      <c r="OGP21" s="217"/>
      <c r="OGQ21" s="217"/>
      <c r="OGR21" s="217"/>
      <c r="OGS21" s="217"/>
      <c r="OGT21" s="217"/>
      <c r="OGU21" s="217"/>
      <c r="OGV21" s="217"/>
      <c r="OGW21" s="217"/>
      <c r="OGX21" s="217"/>
      <c r="OGY21" s="217"/>
      <c r="OGZ21" s="217"/>
      <c r="OHA21" s="217"/>
      <c r="OHB21" s="217"/>
      <c r="OHC21" s="217"/>
      <c r="OHD21" s="217"/>
      <c r="OHE21" s="217"/>
      <c r="OHF21" s="217"/>
      <c r="OHG21" s="217"/>
      <c r="OHH21" s="217"/>
      <c r="OHI21" s="217"/>
      <c r="OHJ21" s="217"/>
      <c r="OHK21" s="217"/>
      <c r="OHL21" s="217"/>
      <c r="OHM21" s="217"/>
      <c r="OHN21" s="217"/>
      <c r="OHO21" s="217"/>
      <c r="OHP21" s="217"/>
      <c r="OHQ21" s="217"/>
      <c r="OHR21" s="217"/>
      <c r="OHS21" s="217"/>
      <c r="OHT21" s="217"/>
      <c r="OHU21" s="217"/>
      <c r="OHV21" s="217"/>
      <c r="OHW21" s="217"/>
      <c r="OHX21" s="217"/>
      <c r="OHY21" s="217"/>
      <c r="OHZ21" s="217"/>
      <c r="OIA21" s="217"/>
      <c r="OIB21" s="217"/>
      <c r="OIC21" s="217"/>
      <c r="OID21" s="217"/>
      <c r="OIE21" s="217"/>
      <c r="OIF21" s="217"/>
      <c r="OIG21" s="217"/>
      <c r="OIH21" s="217"/>
      <c r="OII21" s="217"/>
      <c r="OIJ21" s="217"/>
      <c r="OIK21" s="217"/>
      <c r="OIL21" s="217"/>
      <c r="OIM21" s="217"/>
      <c r="OIN21" s="217"/>
      <c r="OIO21" s="217"/>
      <c r="OIP21" s="217"/>
      <c r="OIQ21" s="217"/>
      <c r="OIR21" s="217"/>
      <c r="OIS21" s="217"/>
      <c r="OIT21" s="217"/>
      <c r="OIU21" s="217"/>
      <c r="OIV21" s="217"/>
      <c r="OIW21" s="217"/>
      <c r="OIX21" s="217"/>
      <c r="OIY21" s="217"/>
      <c r="OIZ21" s="217"/>
      <c r="OJA21" s="217"/>
      <c r="OJB21" s="217"/>
      <c r="OJC21" s="217"/>
      <c r="OJD21" s="217"/>
      <c r="OJE21" s="217"/>
      <c r="OJF21" s="217"/>
      <c r="OJG21" s="217"/>
      <c r="OJH21" s="217"/>
      <c r="OJI21" s="217"/>
      <c r="OJJ21" s="217"/>
      <c r="OJK21" s="217"/>
      <c r="OJL21" s="217"/>
      <c r="OJM21" s="217"/>
      <c r="OJN21" s="217"/>
      <c r="OJO21" s="217"/>
      <c r="OJP21" s="217"/>
      <c r="OJQ21" s="217"/>
      <c r="OJR21" s="217"/>
      <c r="OJS21" s="217"/>
      <c r="OJT21" s="217"/>
      <c r="OJU21" s="217"/>
      <c r="OJV21" s="217"/>
      <c r="OJW21" s="217"/>
      <c r="OJX21" s="217"/>
      <c r="OJY21" s="217"/>
      <c r="OJZ21" s="217"/>
      <c r="OKA21" s="217"/>
      <c r="OKB21" s="217"/>
      <c r="OKC21" s="217"/>
      <c r="OKD21" s="217"/>
      <c r="OKE21" s="217"/>
      <c r="OKF21" s="217"/>
      <c r="OKG21" s="217"/>
      <c r="OKH21" s="217"/>
      <c r="OKI21" s="217"/>
      <c r="OKJ21" s="217"/>
      <c r="OKK21" s="217"/>
      <c r="OKL21" s="217"/>
      <c r="OKM21" s="217"/>
      <c r="OKN21" s="217"/>
      <c r="OKO21" s="217"/>
      <c r="OKP21" s="217"/>
      <c r="OKQ21" s="217"/>
      <c r="OKR21" s="217"/>
      <c r="OKS21" s="217"/>
      <c r="OKT21" s="217"/>
      <c r="OKU21" s="217"/>
      <c r="OKV21" s="217"/>
      <c r="OKW21" s="217"/>
      <c r="OKX21" s="217"/>
      <c r="OKY21" s="217"/>
      <c r="OKZ21" s="217"/>
      <c r="OLA21" s="217"/>
      <c r="OLB21" s="217"/>
      <c r="OLC21" s="217"/>
      <c r="OLD21" s="217"/>
      <c r="OLE21" s="217"/>
      <c r="OLF21" s="217"/>
      <c r="OLG21" s="217"/>
      <c r="OLH21" s="217"/>
      <c r="OLI21" s="217"/>
      <c r="OLJ21" s="217"/>
      <c r="OLK21" s="217"/>
      <c r="OLL21" s="217"/>
      <c r="OLM21" s="217"/>
      <c r="OLN21" s="217"/>
      <c r="OLO21" s="217"/>
      <c r="OLP21" s="217"/>
      <c r="OLQ21" s="217"/>
      <c r="OLR21" s="217"/>
      <c r="OLS21" s="217"/>
      <c r="OLT21" s="217"/>
      <c r="OLU21" s="217"/>
      <c r="OLV21" s="217"/>
      <c r="OLW21" s="217"/>
      <c r="OLX21" s="217"/>
      <c r="OLY21" s="217"/>
      <c r="OLZ21" s="217"/>
      <c r="OMA21" s="217"/>
      <c r="OMB21" s="217"/>
      <c r="OMC21" s="217"/>
      <c r="OMD21" s="217"/>
      <c r="OME21" s="217"/>
      <c r="OMF21" s="217"/>
      <c r="OMG21" s="217"/>
      <c r="OMH21" s="217"/>
      <c r="OMI21" s="217"/>
      <c r="OMJ21" s="217"/>
      <c r="OMK21" s="217"/>
      <c r="OML21" s="217"/>
      <c r="OMM21" s="217"/>
      <c r="OMN21" s="217"/>
      <c r="OMO21" s="217"/>
      <c r="OMP21" s="217"/>
      <c r="OMQ21" s="217"/>
      <c r="OMR21" s="217"/>
      <c r="OMS21" s="217"/>
      <c r="OMT21" s="217"/>
      <c r="OMU21" s="217"/>
      <c r="OMV21" s="217"/>
      <c r="OMW21" s="217"/>
      <c r="OMX21" s="217"/>
      <c r="OMY21" s="217"/>
      <c r="OMZ21" s="217"/>
      <c r="ONA21" s="217"/>
      <c r="ONB21" s="217"/>
      <c r="ONC21" s="217"/>
      <c r="OND21" s="217"/>
      <c r="ONE21" s="217"/>
      <c r="ONF21" s="217"/>
      <c r="ONG21" s="217"/>
      <c r="ONH21" s="217"/>
      <c r="ONI21" s="217"/>
      <c r="ONJ21" s="217"/>
      <c r="ONK21" s="217"/>
      <c r="ONL21" s="217"/>
      <c r="ONM21" s="217"/>
      <c r="ONN21" s="217"/>
      <c r="ONO21" s="217"/>
      <c r="ONP21" s="217"/>
      <c r="ONQ21" s="217"/>
      <c r="ONR21" s="217"/>
      <c r="ONS21" s="217"/>
      <c r="ONT21" s="217"/>
      <c r="ONU21" s="217"/>
      <c r="ONV21" s="217"/>
      <c r="ONW21" s="217"/>
      <c r="ONX21" s="217"/>
      <c r="ONY21" s="217"/>
      <c r="OOB21" s="217"/>
      <c r="OOC21" s="217"/>
      <c r="OOD21" s="217"/>
      <c r="OOE21" s="217"/>
      <c r="OOF21" s="217"/>
      <c r="OOG21" s="217"/>
      <c r="OOH21" s="217"/>
      <c r="OOI21" s="217"/>
      <c r="OOJ21" s="217"/>
      <c r="OOK21" s="217"/>
      <c r="OOL21" s="217"/>
      <c r="OOM21" s="217"/>
      <c r="OON21" s="217"/>
      <c r="OOO21" s="217"/>
      <c r="OOP21" s="217"/>
      <c r="OOQ21" s="217"/>
      <c r="OOR21" s="217"/>
      <c r="OOS21" s="217"/>
      <c r="OOT21" s="217"/>
      <c r="OOU21" s="217"/>
      <c r="OOV21" s="217"/>
      <c r="OOW21" s="217"/>
      <c r="OOX21" s="217"/>
      <c r="OOY21" s="217"/>
      <c r="OOZ21" s="217"/>
      <c r="OPA21" s="217"/>
      <c r="OPB21" s="217"/>
      <c r="OPC21" s="217"/>
      <c r="OPD21" s="217"/>
      <c r="OPE21" s="217"/>
      <c r="OPF21" s="217"/>
      <c r="OPG21" s="217"/>
      <c r="OPH21" s="217"/>
      <c r="OPI21" s="217"/>
      <c r="OPJ21" s="217"/>
      <c r="OPK21" s="217"/>
      <c r="OPL21" s="217"/>
      <c r="OPM21" s="217"/>
      <c r="OPN21" s="217"/>
      <c r="OPO21" s="217"/>
      <c r="OPP21" s="217"/>
      <c r="OPQ21" s="217"/>
      <c r="OPR21" s="217"/>
      <c r="OPS21" s="217"/>
      <c r="OPT21" s="217"/>
      <c r="OPU21" s="217"/>
      <c r="OPV21" s="217"/>
      <c r="OPW21" s="217"/>
      <c r="OPX21" s="217"/>
      <c r="OPY21" s="217"/>
      <c r="OPZ21" s="217"/>
      <c r="OQA21" s="217"/>
      <c r="OQB21" s="217"/>
      <c r="OQC21" s="217"/>
      <c r="OQD21" s="217"/>
      <c r="OQE21" s="217"/>
      <c r="OQF21" s="217"/>
      <c r="OQG21" s="217"/>
      <c r="OQH21" s="217"/>
      <c r="OQI21" s="217"/>
      <c r="OQJ21" s="217"/>
      <c r="OQK21" s="217"/>
      <c r="OQL21" s="217"/>
      <c r="OQM21" s="217"/>
      <c r="OQN21" s="217"/>
      <c r="OQO21" s="217"/>
      <c r="OQP21" s="217"/>
      <c r="OQQ21" s="217"/>
      <c r="OQR21" s="217"/>
      <c r="OQS21" s="217"/>
      <c r="OQT21" s="217"/>
      <c r="OQU21" s="217"/>
      <c r="OQV21" s="217"/>
      <c r="OQW21" s="217"/>
      <c r="OQX21" s="217"/>
      <c r="OQY21" s="217"/>
      <c r="OQZ21" s="217"/>
      <c r="ORA21" s="217"/>
      <c r="ORB21" s="217"/>
      <c r="ORC21" s="217"/>
      <c r="ORD21" s="217"/>
      <c r="ORE21" s="217"/>
      <c r="ORF21" s="217"/>
      <c r="ORG21" s="217"/>
      <c r="ORH21" s="217"/>
      <c r="ORI21" s="217"/>
      <c r="ORJ21" s="217"/>
      <c r="ORK21" s="217"/>
      <c r="ORL21" s="217"/>
      <c r="ORM21" s="217"/>
      <c r="ORN21" s="217"/>
      <c r="ORO21" s="217"/>
      <c r="ORP21" s="217"/>
      <c r="ORQ21" s="217"/>
      <c r="ORR21" s="217"/>
      <c r="ORS21" s="217"/>
      <c r="ORT21" s="217"/>
      <c r="ORU21" s="217"/>
      <c r="ORV21" s="217"/>
      <c r="ORW21" s="217"/>
      <c r="ORX21" s="217"/>
      <c r="ORY21" s="217"/>
      <c r="ORZ21" s="217"/>
      <c r="OSA21" s="217"/>
      <c r="OSB21" s="217"/>
      <c r="OSC21" s="217"/>
      <c r="OSD21" s="217"/>
      <c r="OSE21" s="217"/>
      <c r="OSF21" s="217"/>
      <c r="OSG21" s="217"/>
      <c r="OSH21" s="217"/>
      <c r="OSI21" s="217"/>
      <c r="OSJ21" s="217"/>
      <c r="OSK21" s="217"/>
      <c r="OSL21" s="217"/>
      <c r="OSM21" s="217"/>
      <c r="OSN21" s="217"/>
      <c r="OSO21" s="217"/>
      <c r="OSP21" s="217"/>
      <c r="OSQ21" s="217"/>
      <c r="OSR21" s="217"/>
      <c r="OSS21" s="217"/>
      <c r="OST21" s="217"/>
      <c r="OSU21" s="217"/>
      <c r="OSV21" s="217"/>
      <c r="OSW21" s="217"/>
      <c r="OSX21" s="217"/>
      <c r="OSY21" s="217"/>
      <c r="OSZ21" s="217"/>
      <c r="OTA21" s="217"/>
      <c r="OTB21" s="217"/>
      <c r="OTC21" s="217"/>
      <c r="OTD21" s="217"/>
      <c r="OTE21" s="217"/>
      <c r="OTF21" s="217"/>
      <c r="OTG21" s="217"/>
      <c r="OTH21" s="217"/>
      <c r="OTI21" s="217"/>
      <c r="OTJ21" s="217"/>
      <c r="OTK21" s="217"/>
      <c r="OTL21" s="217"/>
      <c r="OTM21" s="217"/>
      <c r="OTN21" s="217"/>
      <c r="OTO21" s="217"/>
      <c r="OTP21" s="217"/>
      <c r="OTQ21" s="217"/>
      <c r="OTR21" s="217"/>
      <c r="OTS21" s="217"/>
      <c r="OTT21" s="217"/>
      <c r="OTU21" s="217"/>
      <c r="OTV21" s="217"/>
      <c r="OTW21" s="217"/>
      <c r="OTX21" s="217"/>
      <c r="OTY21" s="217"/>
      <c r="OTZ21" s="217"/>
      <c r="OUA21" s="217"/>
      <c r="OUB21" s="217"/>
      <c r="OUC21" s="217"/>
      <c r="OUD21" s="217"/>
      <c r="OUE21" s="217"/>
      <c r="OUF21" s="217"/>
      <c r="OUG21" s="217"/>
      <c r="OUH21" s="217"/>
      <c r="OUI21" s="217"/>
      <c r="OUJ21" s="217"/>
      <c r="OUK21" s="217"/>
      <c r="OUL21" s="217"/>
      <c r="OUM21" s="217"/>
      <c r="OUN21" s="217"/>
      <c r="OUO21" s="217"/>
      <c r="OUP21" s="217"/>
      <c r="OUQ21" s="217"/>
      <c r="OUR21" s="217"/>
      <c r="OUS21" s="217"/>
      <c r="OUT21" s="217"/>
      <c r="OUU21" s="217"/>
      <c r="OUV21" s="217"/>
      <c r="OUW21" s="217"/>
      <c r="OUX21" s="217"/>
      <c r="OUY21" s="217"/>
      <c r="OUZ21" s="217"/>
      <c r="OVA21" s="217"/>
      <c r="OVB21" s="217"/>
      <c r="OVC21" s="217"/>
      <c r="OVD21" s="217"/>
      <c r="OVE21" s="217"/>
      <c r="OVF21" s="217"/>
      <c r="OVG21" s="217"/>
      <c r="OVH21" s="217"/>
      <c r="OVI21" s="217"/>
      <c r="OVJ21" s="217"/>
      <c r="OVK21" s="217"/>
      <c r="OVL21" s="217"/>
      <c r="OVM21" s="217"/>
      <c r="OVN21" s="217"/>
      <c r="OVO21" s="217"/>
      <c r="OVP21" s="217"/>
      <c r="OVQ21" s="217"/>
      <c r="OVR21" s="217"/>
      <c r="OVS21" s="217"/>
      <c r="OVT21" s="217"/>
      <c r="OVU21" s="217"/>
      <c r="OVV21" s="217"/>
      <c r="OVW21" s="217"/>
      <c r="OVX21" s="217"/>
      <c r="OVY21" s="217"/>
      <c r="OVZ21" s="217"/>
      <c r="OWA21" s="217"/>
      <c r="OWB21" s="217"/>
      <c r="OWC21" s="217"/>
      <c r="OWD21" s="217"/>
      <c r="OWE21" s="217"/>
      <c r="OWF21" s="217"/>
      <c r="OWG21" s="217"/>
      <c r="OWH21" s="217"/>
      <c r="OWI21" s="217"/>
      <c r="OWJ21" s="217"/>
      <c r="OWK21" s="217"/>
      <c r="OWL21" s="217"/>
      <c r="OWM21" s="217"/>
      <c r="OWN21" s="217"/>
      <c r="OWO21" s="217"/>
      <c r="OWP21" s="217"/>
      <c r="OWQ21" s="217"/>
      <c r="OWR21" s="217"/>
      <c r="OWS21" s="217"/>
      <c r="OWT21" s="217"/>
      <c r="OWU21" s="217"/>
      <c r="OWV21" s="217"/>
      <c r="OWW21" s="217"/>
      <c r="OWX21" s="217"/>
      <c r="OWY21" s="217"/>
      <c r="OWZ21" s="217"/>
      <c r="OXA21" s="217"/>
      <c r="OXB21" s="217"/>
      <c r="OXC21" s="217"/>
      <c r="OXD21" s="217"/>
      <c r="OXE21" s="217"/>
      <c r="OXF21" s="217"/>
      <c r="OXG21" s="217"/>
      <c r="OXH21" s="217"/>
      <c r="OXI21" s="217"/>
      <c r="OXJ21" s="217"/>
      <c r="OXK21" s="217"/>
      <c r="OXL21" s="217"/>
      <c r="OXM21" s="217"/>
      <c r="OXN21" s="217"/>
      <c r="OXO21" s="217"/>
      <c r="OXP21" s="217"/>
      <c r="OXQ21" s="217"/>
      <c r="OXR21" s="217"/>
      <c r="OXS21" s="217"/>
      <c r="OXT21" s="217"/>
      <c r="OXU21" s="217"/>
      <c r="OXX21" s="217"/>
      <c r="OXY21" s="217"/>
      <c r="OXZ21" s="217"/>
      <c r="OYA21" s="217"/>
      <c r="OYB21" s="217"/>
      <c r="OYC21" s="217"/>
      <c r="OYD21" s="217"/>
      <c r="OYE21" s="217"/>
      <c r="OYF21" s="217"/>
      <c r="OYG21" s="217"/>
      <c r="OYH21" s="217"/>
      <c r="OYI21" s="217"/>
      <c r="OYJ21" s="217"/>
      <c r="OYK21" s="217"/>
      <c r="OYL21" s="217"/>
      <c r="OYM21" s="217"/>
      <c r="OYN21" s="217"/>
      <c r="OYO21" s="217"/>
      <c r="OYP21" s="217"/>
      <c r="OYQ21" s="217"/>
      <c r="OYR21" s="217"/>
      <c r="OYS21" s="217"/>
      <c r="OYT21" s="217"/>
      <c r="OYU21" s="217"/>
      <c r="OYV21" s="217"/>
      <c r="OYW21" s="217"/>
      <c r="OYX21" s="217"/>
      <c r="OYY21" s="217"/>
      <c r="OYZ21" s="217"/>
      <c r="OZA21" s="217"/>
      <c r="OZB21" s="217"/>
      <c r="OZC21" s="217"/>
      <c r="OZD21" s="217"/>
      <c r="OZE21" s="217"/>
      <c r="OZF21" s="217"/>
      <c r="OZG21" s="217"/>
      <c r="OZH21" s="217"/>
      <c r="OZI21" s="217"/>
      <c r="OZJ21" s="217"/>
      <c r="OZK21" s="217"/>
      <c r="OZL21" s="217"/>
      <c r="OZM21" s="217"/>
      <c r="OZN21" s="217"/>
      <c r="OZO21" s="217"/>
      <c r="OZP21" s="217"/>
      <c r="OZQ21" s="217"/>
      <c r="OZR21" s="217"/>
      <c r="OZS21" s="217"/>
      <c r="OZT21" s="217"/>
      <c r="OZU21" s="217"/>
      <c r="OZV21" s="217"/>
      <c r="OZW21" s="217"/>
      <c r="OZX21" s="217"/>
      <c r="OZY21" s="217"/>
      <c r="OZZ21" s="217"/>
      <c r="PAA21" s="217"/>
      <c r="PAB21" s="217"/>
      <c r="PAC21" s="217"/>
      <c r="PAD21" s="217"/>
      <c r="PAE21" s="217"/>
      <c r="PAF21" s="217"/>
      <c r="PAG21" s="217"/>
      <c r="PAH21" s="217"/>
      <c r="PAI21" s="217"/>
      <c r="PAJ21" s="217"/>
      <c r="PAK21" s="217"/>
      <c r="PAL21" s="217"/>
      <c r="PAM21" s="217"/>
      <c r="PAN21" s="217"/>
      <c r="PAO21" s="217"/>
      <c r="PAP21" s="217"/>
      <c r="PAQ21" s="217"/>
      <c r="PAR21" s="217"/>
      <c r="PAS21" s="217"/>
      <c r="PAT21" s="217"/>
      <c r="PAU21" s="217"/>
      <c r="PAV21" s="217"/>
      <c r="PAW21" s="217"/>
      <c r="PAX21" s="217"/>
      <c r="PAY21" s="217"/>
      <c r="PAZ21" s="217"/>
      <c r="PBA21" s="217"/>
      <c r="PBB21" s="217"/>
      <c r="PBC21" s="217"/>
      <c r="PBD21" s="217"/>
      <c r="PBE21" s="217"/>
      <c r="PBF21" s="217"/>
      <c r="PBG21" s="217"/>
      <c r="PBH21" s="217"/>
      <c r="PBI21" s="217"/>
      <c r="PBJ21" s="217"/>
      <c r="PBK21" s="217"/>
      <c r="PBL21" s="217"/>
      <c r="PBM21" s="217"/>
      <c r="PBN21" s="217"/>
      <c r="PBO21" s="217"/>
      <c r="PBP21" s="217"/>
      <c r="PBQ21" s="217"/>
      <c r="PBR21" s="217"/>
      <c r="PBS21" s="217"/>
      <c r="PBT21" s="217"/>
      <c r="PBU21" s="217"/>
      <c r="PBV21" s="217"/>
      <c r="PBW21" s="217"/>
      <c r="PBX21" s="217"/>
      <c r="PBY21" s="217"/>
      <c r="PBZ21" s="217"/>
      <c r="PCA21" s="217"/>
      <c r="PCB21" s="217"/>
      <c r="PCC21" s="217"/>
      <c r="PCD21" s="217"/>
      <c r="PCE21" s="217"/>
      <c r="PCF21" s="217"/>
      <c r="PCG21" s="217"/>
      <c r="PCH21" s="217"/>
      <c r="PCI21" s="217"/>
      <c r="PCJ21" s="217"/>
      <c r="PCK21" s="217"/>
      <c r="PCL21" s="217"/>
      <c r="PCM21" s="217"/>
      <c r="PCN21" s="217"/>
      <c r="PCO21" s="217"/>
      <c r="PCP21" s="217"/>
      <c r="PCQ21" s="217"/>
      <c r="PCR21" s="217"/>
      <c r="PCS21" s="217"/>
      <c r="PCT21" s="217"/>
      <c r="PCU21" s="217"/>
      <c r="PCV21" s="217"/>
      <c r="PCW21" s="217"/>
      <c r="PCX21" s="217"/>
      <c r="PCY21" s="217"/>
      <c r="PCZ21" s="217"/>
      <c r="PDA21" s="217"/>
      <c r="PDB21" s="217"/>
      <c r="PDC21" s="217"/>
      <c r="PDD21" s="217"/>
      <c r="PDE21" s="217"/>
      <c r="PDF21" s="217"/>
      <c r="PDG21" s="217"/>
      <c r="PDH21" s="217"/>
      <c r="PDI21" s="217"/>
      <c r="PDJ21" s="217"/>
      <c r="PDK21" s="217"/>
      <c r="PDL21" s="217"/>
      <c r="PDM21" s="217"/>
      <c r="PDN21" s="217"/>
      <c r="PDO21" s="217"/>
      <c r="PDP21" s="217"/>
      <c r="PDQ21" s="217"/>
      <c r="PDR21" s="217"/>
      <c r="PDS21" s="217"/>
      <c r="PDT21" s="217"/>
      <c r="PDU21" s="217"/>
      <c r="PDV21" s="217"/>
      <c r="PDW21" s="217"/>
      <c r="PDX21" s="217"/>
      <c r="PDY21" s="217"/>
      <c r="PDZ21" s="217"/>
      <c r="PEA21" s="217"/>
      <c r="PEB21" s="217"/>
      <c r="PEC21" s="217"/>
      <c r="PED21" s="217"/>
      <c r="PEE21" s="217"/>
      <c r="PEF21" s="217"/>
      <c r="PEG21" s="217"/>
      <c r="PEH21" s="217"/>
      <c r="PEI21" s="217"/>
      <c r="PEJ21" s="217"/>
      <c r="PEK21" s="217"/>
      <c r="PEL21" s="217"/>
      <c r="PEM21" s="217"/>
      <c r="PEN21" s="217"/>
      <c r="PEO21" s="217"/>
      <c r="PEP21" s="217"/>
      <c r="PEQ21" s="217"/>
      <c r="PER21" s="217"/>
      <c r="PES21" s="217"/>
      <c r="PET21" s="217"/>
      <c r="PEU21" s="217"/>
      <c r="PEV21" s="217"/>
      <c r="PEW21" s="217"/>
      <c r="PEX21" s="217"/>
      <c r="PEY21" s="217"/>
      <c r="PEZ21" s="217"/>
      <c r="PFA21" s="217"/>
      <c r="PFB21" s="217"/>
      <c r="PFC21" s="217"/>
      <c r="PFD21" s="217"/>
      <c r="PFE21" s="217"/>
      <c r="PFF21" s="217"/>
      <c r="PFG21" s="217"/>
      <c r="PFH21" s="217"/>
      <c r="PFI21" s="217"/>
      <c r="PFJ21" s="217"/>
      <c r="PFK21" s="217"/>
      <c r="PFL21" s="217"/>
      <c r="PFM21" s="217"/>
      <c r="PFN21" s="217"/>
      <c r="PFO21" s="217"/>
      <c r="PFP21" s="217"/>
      <c r="PFQ21" s="217"/>
      <c r="PFR21" s="217"/>
      <c r="PFS21" s="217"/>
      <c r="PFT21" s="217"/>
      <c r="PFU21" s="217"/>
      <c r="PFV21" s="217"/>
      <c r="PFW21" s="217"/>
      <c r="PFX21" s="217"/>
      <c r="PFY21" s="217"/>
      <c r="PFZ21" s="217"/>
      <c r="PGA21" s="217"/>
      <c r="PGB21" s="217"/>
      <c r="PGC21" s="217"/>
      <c r="PGD21" s="217"/>
      <c r="PGE21" s="217"/>
      <c r="PGF21" s="217"/>
      <c r="PGG21" s="217"/>
      <c r="PGH21" s="217"/>
      <c r="PGI21" s="217"/>
      <c r="PGJ21" s="217"/>
      <c r="PGK21" s="217"/>
      <c r="PGL21" s="217"/>
      <c r="PGM21" s="217"/>
      <c r="PGN21" s="217"/>
      <c r="PGO21" s="217"/>
      <c r="PGP21" s="217"/>
      <c r="PGQ21" s="217"/>
      <c r="PGR21" s="217"/>
      <c r="PGS21" s="217"/>
      <c r="PGT21" s="217"/>
      <c r="PGU21" s="217"/>
      <c r="PGV21" s="217"/>
      <c r="PGW21" s="217"/>
      <c r="PGX21" s="217"/>
      <c r="PGY21" s="217"/>
      <c r="PGZ21" s="217"/>
      <c r="PHA21" s="217"/>
      <c r="PHB21" s="217"/>
      <c r="PHC21" s="217"/>
      <c r="PHD21" s="217"/>
      <c r="PHE21" s="217"/>
      <c r="PHF21" s="217"/>
      <c r="PHG21" s="217"/>
      <c r="PHH21" s="217"/>
      <c r="PHI21" s="217"/>
      <c r="PHJ21" s="217"/>
      <c r="PHK21" s="217"/>
      <c r="PHL21" s="217"/>
      <c r="PHM21" s="217"/>
      <c r="PHN21" s="217"/>
      <c r="PHO21" s="217"/>
      <c r="PHP21" s="217"/>
      <c r="PHQ21" s="217"/>
      <c r="PHT21" s="217"/>
      <c r="PHU21" s="217"/>
      <c r="PHV21" s="217"/>
      <c r="PHW21" s="217"/>
      <c r="PHX21" s="217"/>
      <c r="PHY21" s="217"/>
      <c r="PHZ21" s="217"/>
      <c r="PIA21" s="217"/>
      <c r="PIB21" s="217"/>
      <c r="PIC21" s="217"/>
      <c r="PID21" s="217"/>
      <c r="PIE21" s="217"/>
      <c r="PIF21" s="217"/>
      <c r="PIG21" s="217"/>
      <c r="PIH21" s="217"/>
      <c r="PII21" s="217"/>
      <c r="PIJ21" s="217"/>
      <c r="PIK21" s="217"/>
      <c r="PIL21" s="217"/>
      <c r="PIM21" s="217"/>
      <c r="PIN21" s="217"/>
      <c r="PIO21" s="217"/>
      <c r="PIP21" s="217"/>
      <c r="PIQ21" s="217"/>
      <c r="PIR21" s="217"/>
      <c r="PIS21" s="217"/>
      <c r="PIT21" s="217"/>
      <c r="PIU21" s="217"/>
      <c r="PIV21" s="217"/>
      <c r="PIW21" s="217"/>
      <c r="PIX21" s="217"/>
      <c r="PIY21" s="217"/>
      <c r="PIZ21" s="217"/>
      <c r="PJA21" s="217"/>
      <c r="PJB21" s="217"/>
      <c r="PJC21" s="217"/>
      <c r="PJD21" s="217"/>
      <c r="PJE21" s="217"/>
      <c r="PJF21" s="217"/>
      <c r="PJG21" s="217"/>
      <c r="PJH21" s="217"/>
      <c r="PJI21" s="217"/>
      <c r="PJJ21" s="217"/>
      <c r="PJK21" s="217"/>
      <c r="PJL21" s="217"/>
      <c r="PJM21" s="217"/>
      <c r="PJN21" s="217"/>
      <c r="PJO21" s="217"/>
      <c r="PJP21" s="217"/>
      <c r="PJQ21" s="217"/>
      <c r="PJR21" s="217"/>
      <c r="PJS21" s="217"/>
      <c r="PJT21" s="217"/>
      <c r="PJU21" s="217"/>
      <c r="PJV21" s="217"/>
      <c r="PJW21" s="217"/>
      <c r="PJX21" s="217"/>
      <c r="PJY21" s="217"/>
      <c r="PJZ21" s="217"/>
      <c r="PKA21" s="217"/>
      <c r="PKB21" s="217"/>
      <c r="PKC21" s="217"/>
      <c r="PKD21" s="217"/>
      <c r="PKE21" s="217"/>
      <c r="PKF21" s="217"/>
      <c r="PKG21" s="217"/>
      <c r="PKH21" s="217"/>
      <c r="PKI21" s="217"/>
      <c r="PKJ21" s="217"/>
      <c r="PKK21" s="217"/>
      <c r="PKL21" s="217"/>
      <c r="PKM21" s="217"/>
      <c r="PKN21" s="217"/>
      <c r="PKO21" s="217"/>
      <c r="PKP21" s="217"/>
      <c r="PKQ21" s="217"/>
      <c r="PKR21" s="217"/>
      <c r="PKS21" s="217"/>
      <c r="PKT21" s="217"/>
      <c r="PKU21" s="217"/>
      <c r="PKV21" s="217"/>
      <c r="PKW21" s="217"/>
      <c r="PKX21" s="217"/>
      <c r="PKY21" s="217"/>
      <c r="PKZ21" s="217"/>
      <c r="PLA21" s="217"/>
      <c r="PLB21" s="217"/>
      <c r="PLC21" s="217"/>
      <c r="PLD21" s="217"/>
      <c r="PLE21" s="217"/>
      <c r="PLF21" s="217"/>
      <c r="PLG21" s="217"/>
      <c r="PLH21" s="217"/>
      <c r="PLI21" s="217"/>
      <c r="PLJ21" s="217"/>
      <c r="PLK21" s="217"/>
      <c r="PLL21" s="217"/>
      <c r="PLM21" s="217"/>
      <c r="PLN21" s="217"/>
      <c r="PLO21" s="217"/>
      <c r="PLP21" s="217"/>
      <c r="PLQ21" s="217"/>
      <c r="PLR21" s="217"/>
      <c r="PLS21" s="217"/>
      <c r="PLT21" s="217"/>
      <c r="PLU21" s="217"/>
      <c r="PLV21" s="217"/>
      <c r="PLW21" s="217"/>
      <c r="PLX21" s="217"/>
      <c r="PLY21" s="217"/>
      <c r="PLZ21" s="217"/>
      <c r="PMA21" s="217"/>
      <c r="PMB21" s="217"/>
      <c r="PMC21" s="217"/>
      <c r="PMD21" s="217"/>
      <c r="PME21" s="217"/>
      <c r="PMF21" s="217"/>
      <c r="PMG21" s="217"/>
      <c r="PMH21" s="217"/>
      <c r="PMI21" s="217"/>
      <c r="PMJ21" s="217"/>
      <c r="PMK21" s="217"/>
      <c r="PML21" s="217"/>
      <c r="PMM21" s="217"/>
      <c r="PMN21" s="217"/>
      <c r="PMO21" s="217"/>
      <c r="PMP21" s="217"/>
      <c r="PMQ21" s="217"/>
      <c r="PMR21" s="217"/>
      <c r="PMS21" s="217"/>
      <c r="PMT21" s="217"/>
      <c r="PMU21" s="217"/>
      <c r="PMV21" s="217"/>
      <c r="PMW21" s="217"/>
      <c r="PMX21" s="217"/>
      <c r="PMY21" s="217"/>
      <c r="PMZ21" s="217"/>
      <c r="PNA21" s="217"/>
      <c r="PNB21" s="217"/>
      <c r="PNC21" s="217"/>
      <c r="PND21" s="217"/>
      <c r="PNE21" s="217"/>
      <c r="PNF21" s="217"/>
      <c r="PNG21" s="217"/>
      <c r="PNH21" s="217"/>
      <c r="PNI21" s="217"/>
      <c r="PNJ21" s="217"/>
      <c r="PNK21" s="217"/>
      <c r="PNL21" s="217"/>
      <c r="PNM21" s="217"/>
      <c r="PNN21" s="217"/>
      <c r="PNO21" s="217"/>
      <c r="PNP21" s="217"/>
      <c r="PNQ21" s="217"/>
      <c r="PNR21" s="217"/>
      <c r="PNS21" s="217"/>
      <c r="PNT21" s="217"/>
      <c r="PNU21" s="217"/>
      <c r="PNV21" s="217"/>
      <c r="PNW21" s="217"/>
      <c r="PNX21" s="217"/>
      <c r="PNY21" s="217"/>
      <c r="PNZ21" s="217"/>
      <c r="POA21" s="217"/>
      <c r="POB21" s="217"/>
      <c r="POC21" s="217"/>
      <c r="POD21" s="217"/>
      <c r="POE21" s="217"/>
      <c r="POF21" s="217"/>
      <c r="POG21" s="217"/>
      <c r="POH21" s="217"/>
      <c r="POI21" s="217"/>
      <c r="POJ21" s="217"/>
      <c r="POK21" s="217"/>
      <c r="POL21" s="217"/>
      <c r="POM21" s="217"/>
      <c r="PON21" s="217"/>
      <c r="POO21" s="217"/>
      <c r="POP21" s="217"/>
      <c r="POQ21" s="217"/>
      <c r="POR21" s="217"/>
      <c r="POS21" s="217"/>
      <c r="POT21" s="217"/>
      <c r="POU21" s="217"/>
      <c r="POV21" s="217"/>
      <c r="POW21" s="217"/>
      <c r="POX21" s="217"/>
      <c r="POY21" s="217"/>
      <c r="POZ21" s="217"/>
      <c r="PPA21" s="217"/>
      <c r="PPB21" s="217"/>
      <c r="PPC21" s="217"/>
      <c r="PPD21" s="217"/>
      <c r="PPE21" s="217"/>
      <c r="PPF21" s="217"/>
      <c r="PPG21" s="217"/>
      <c r="PPH21" s="217"/>
      <c r="PPI21" s="217"/>
      <c r="PPJ21" s="217"/>
      <c r="PPK21" s="217"/>
      <c r="PPL21" s="217"/>
      <c r="PPM21" s="217"/>
      <c r="PPN21" s="217"/>
      <c r="PPO21" s="217"/>
      <c r="PPP21" s="217"/>
      <c r="PPQ21" s="217"/>
      <c r="PPR21" s="217"/>
      <c r="PPS21" s="217"/>
      <c r="PPT21" s="217"/>
      <c r="PPU21" s="217"/>
      <c r="PPV21" s="217"/>
      <c r="PPW21" s="217"/>
      <c r="PPX21" s="217"/>
      <c r="PPY21" s="217"/>
      <c r="PPZ21" s="217"/>
      <c r="PQA21" s="217"/>
      <c r="PQB21" s="217"/>
      <c r="PQC21" s="217"/>
      <c r="PQD21" s="217"/>
      <c r="PQE21" s="217"/>
      <c r="PQF21" s="217"/>
      <c r="PQG21" s="217"/>
      <c r="PQH21" s="217"/>
      <c r="PQI21" s="217"/>
      <c r="PQJ21" s="217"/>
      <c r="PQK21" s="217"/>
      <c r="PQL21" s="217"/>
      <c r="PQM21" s="217"/>
      <c r="PQN21" s="217"/>
      <c r="PQO21" s="217"/>
      <c r="PQP21" s="217"/>
      <c r="PQQ21" s="217"/>
      <c r="PQR21" s="217"/>
      <c r="PQS21" s="217"/>
      <c r="PQT21" s="217"/>
      <c r="PQU21" s="217"/>
      <c r="PQV21" s="217"/>
      <c r="PQW21" s="217"/>
      <c r="PQX21" s="217"/>
      <c r="PQY21" s="217"/>
      <c r="PQZ21" s="217"/>
      <c r="PRA21" s="217"/>
      <c r="PRB21" s="217"/>
      <c r="PRC21" s="217"/>
      <c r="PRD21" s="217"/>
      <c r="PRE21" s="217"/>
      <c r="PRF21" s="217"/>
      <c r="PRG21" s="217"/>
      <c r="PRH21" s="217"/>
      <c r="PRI21" s="217"/>
      <c r="PRJ21" s="217"/>
      <c r="PRK21" s="217"/>
      <c r="PRL21" s="217"/>
      <c r="PRM21" s="217"/>
      <c r="PRP21" s="217"/>
      <c r="PRQ21" s="217"/>
      <c r="PRR21" s="217"/>
      <c r="PRS21" s="217"/>
      <c r="PRT21" s="217"/>
      <c r="PRU21" s="217"/>
      <c r="PRV21" s="217"/>
      <c r="PRW21" s="217"/>
      <c r="PRX21" s="217"/>
      <c r="PRY21" s="217"/>
      <c r="PRZ21" s="217"/>
      <c r="PSA21" s="217"/>
      <c r="PSB21" s="217"/>
      <c r="PSC21" s="217"/>
      <c r="PSD21" s="217"/>
      <c r="PSE21" s="217"/>
      <c r="PSF21" s="217"/>
      <c r="PSG21" s="217"/>
      <c r="PSH21" s="217"/>
      <c r="PSI21" s="217"/>
      <c r="PSJ21" s="217"/>
      <c r="PSK21" s="217"/>
      <c r="PSL21" s="217"/>
      <c r="PSM21" s="217"/>
      <c r="PSN21" s="217"/>
      <c r="PSO21" s="217"/>
      <c r="PSP21" s="217"/>
      <c r="PSQ21" s="217"/>
      <c r="PSR21" s="217"/>
      <c r="PSS21" s="217"/>
      <c r="PST21" s="217"/>
      <c r="PSU21" s="217"/>
      <c r="PSV21" s="217"/>
      <c r="PSW21" s="217"/>
      <c r="PSX21" s="217"/>
      <c r="PSY21" s="217"/>
      <c r="PSZ21" s="217"/>
      <c r="PTA21" s="217"/>
      <c r="PTB21" s="217"/>
      <c r="PTC21" s="217"/>
      <c r="PTD21" s="217"/>
      <c r="PTE21" s="217"/>
      <c r="PTF21" s="217"/>
      <c r="PTG21" s="217"/>
      <c r="PTH21" s="217"/>
      <c r="PTI21" s="217"/>
      <c r="PTJ21" s="217"/>
      <c r="PTK21" s="217"/>
      <c r="PTL21" s="217"/>
      <c r="PTM21" s="217"/>
      <c r="PTN21" s="217"/>
      <c r="PTO21" s="217"/>
      <c r="PTP21" s="217"/>
      <c r="PTQ21" s="217"/>
      <c r="PTR21" s="217"/>
      <c r="PTS21" s="217"/>
      <c r="PTT21" s="217"/>
      <c r="PTU21" s="217"/>
      <c r="PTV21" s="217"/>
      <c r="PTW21" s="217"/>
      <c r="PTX21" s="217"/>
      <c r="PTY21" s="217"/>
      <c r="PTZ21" s="217"/>
      <c r="PUA21" s="217"/>
      <c r="PUB21" s="217"/>
      <c r="PUC21" s="217"/>
      <c r="PUD21" s="217"/>
      <c r="PUE21" s="217"/>
      <c r="PUF21" s="217"/>
      <c r="PUG21" s="217"/>
      <c r="PUH21" s="217"/>
      <c r="PUI21" s="217"/>
      <c r="PUJ21" s="217"/>
      <c r="PUK21" s="217"/>
      <c r="PUL21" s="217"/>
      <c r="PUM21" s="217"/>
      <c r="PUN21" s="217"/>
      <c r="PUO21" s="217"/>
      <c r="PUP21" s="217"/>
      <c r="PUQ21" s="217"/>
      <c r="PUR21" s="217"/>
      <c r="PUS21" s="217"/>
      <c r="PUT21" s="217"/>
      <c r="PUU21" s="217"/>
      <c r="PUV21" s="217"/>
      <c r="PUW21" s="217"/>
      <c r="PUX21" s="217"/>
      <c r="PUY21" s="217"/>
      <c r="PUZ21" s="217"/>
      <c r="PVA21" s="217"/>
      <c r="PVB21" s="217"/>
      <c r="PVC21" s="217"/>
      <c r="PVD21" s="217"/>
      <c r="PVE21" s="217"/>
      <c r="PVF21" s="217"/>
      <c r="PVG21" s="217"/>
      <c r="PVH21" s="217"/>
      <c r="PVI21" s="217"/>
      <c r="PVJ21" s="217"/>
      <c r="PVK21" s="217"/>
      <c r="PVL21" s="217"/>
      <c r="PVM21" s="217"/>
      <c r="PVN21" s="217"/>
      <c r="PVO21" s="217"/>
      <c r="PVP21" s="217"/>
      <c r="PVQ21" s="217"/>
      <c r="PVR21" s="217"/>
      <c r="PVS21" s="217"/>
      <c r="PVT21" s="217"/>
      <c r="PVU21" s="217"/>
      <c r="PVV21" s="217"/>
      <c r="PVW21" s="217"/>
      <c r="PVX21" s="217"/>
      <c r="PVY21" s="217"/>
      <c r="PVZ21" s="217"/>
      <c r="PWA21" s="217"/>
      <c r="PWB21" s="217"/>
      <c r="PWC21" s="217"/>
      <c r="PWD21" s="217"/>
      <c r="PWE21" s="217"/>
      <c r="PWF21" s="217"/>
      <c r="PWG21" s="217"/>
      <c r="PWH21" s="217"/>
      <c r="PWI21" s="217"/>
      <c r="PWJ21" s="217"/>
      <c r="PWK21" s="217"/>
      <c r="PWL21" s="217"/>
      <c r="PWM21" s="217"/>
      <c r="PWN21" s="217"/>
      <c r="PWO21" s="217"/>
      <c r="PWP21" s="217"/>
      <c r="PWQ21" s="217"/>
      <c r="PWR21" s="217"/>
      <c r="PWS21" s="217"/>
      <c r="PWT21" s="217"/>
      <c r="PWU21" s="217"/>
      <c r="PWV21" s="217"/>
      <c r="PWW21" s="217"/>
      <c r="PWX21" s="217"/>
      <c r="PWY21" s="217"/>
      <c r="PWZ21" s="217"/>
      <c r="PXA21" s="217"/>
      <c r="PXB21" s="217"/>
      <c r="PXC21" s="217"/>
      <c r="PXD21" s="217"/>
      <c r="PXE21" s="217"/>
      <c r="PXF21" s="217"/>
      <c r="PXG21" s="217"/>
      <c r="PXH21" s="217"/>
      <c r="PXI21" s="217"/>
      <c r="PXJ21" s="217"/>
      <c r="PXK21" s="217"/>
      <c r="PXL21" s="217"/>
      <c r="PXM21" s="217"/>
      <c r="PXN21" s="217"/>
      <c r="PXO21" s="217"/>
      <c r="PXP21" s="217"/>
      <c r="PXQ21" s="217"/>
      <c r="PXR21" s="217"/>
      <c r="PXS21" s="217"/>
      <c r="PXT21" s="217"/>
      <c r="PXU21" s="217"/>
      <c r="PXV21" s="217"/>
      <c r="PXW21" s="217"/>
      <c r="PXX21" s="217"/>
      <c r="PXY21" s="217"/>
      <c r="PXZ21" s="217"/>
      <c r="PYA21" s="217"/>
      <c r="PYB21" s="217"/>
      <c r="PYC21" s="217"/>
      <c r="PYD21" s="217"/>
      <c r="PYE21" s="217"/>
      <c r="PYF21" s="217"/>
      <c r="PYG21" s="217"/>
      <c r="PYH21" s="217"/>
      <c r="PYI21" s="217"/>
      <c r="PYJ21" s="217"/>
      <c r="PYK21" s="217"/>
      <c r="PYL21" s="217"/>
      <c r="PYM21" s="217"/>
      <c r="PYN21" s="217"/>
      <c r="PYO21" s="217"/>
      <c r="PYP21" s="217"/>
      <c r="PYQ21" s="217"/>
      <c r="PYR21" s="217"/>
      <c r="PYS21" s="217"/>
      <c r="PYT21" s="217"/>
      <c r="PYU21" s="217"/>
      <c r="PYV21" s="217"/>
      <c r="PYW21" s="217"/>
      <c r="PYX21" s="217"/>
      <c r="PYY21" s="217"/>
      <c r="PYZ21" s="217"/>
      <c r="PZA21" s="217"/>
      <c r="PZB21" s="217"/>
      <c r="PZC21" s="217"/>
      <c r="PZD21" s="217"/>
      <c r="PZE21" s="217"/>
      <c r="PZF21" s="217"/>
      <c r="PZG21" s="217"/>
      <c r="PZH21" s="217"/>
      <c r="PZI21" s="217"/>
      <c r="PZJ21" s="217"/>
      <c r="PZK21" s="217"/>
      <c r="PZL21" s="217"/>
      <c r="PZM21" s="217"/>
      <c r="PZN21" s="217"/>
      <c r="PZO21" s="217"/>
      <c r="PZP21" s="217"/>
      <c r="PZQ21" s="217"/>
      <c r="PZR21" s="217"/>
      <c r="PZS21" s="217"/>
      <c r="PZT21" s="217"/>
      <c r="PZU21" s="217"/>
      <c r="PZV21" s="217"/>
      <c r="PZW21" s="217"/>
      <c r="PZX21" s="217"/>
      <c r="PZY21" s="217"/>
      <c r="PZZ21" s="217"/>
      <c r="QAA21" s="217"/>
      <c r="QAB21" s="217"/>
      <c r="QAC21" s="217"/>
      <c r="QAD21" s="217"/>
      <c r="QAE21" s="217"/>
      <c r="QAF21" s="217"/>
      <c r="QAG21" s="217"/>
      <c r="QAH21" s="217"/>
      <c r="QAI21" s="217"/>
      <c r="QAJ21" s="217"/>
      <c r="QAK21" s="217"/>
      <c r="QAL21" s="217"/>
      <c r="QAM21" s="217"/>
      <c r="QAN21" s="217"/>
      <c r="QAO21" s="217"/>
      <c r="QAP21" s="217"/>
      <c r="QAQ21" s="217"/>
      <c r="QAR21" s="217"/>
      <c r="QAS21" s="217"/>
      <c r="QAT21" s="217"/>
      <c r="QAU21" s="217"/>
      <c r="QAV21" s="217"/>
      <c r="QAW21" s="217"/>
      <c r="QAX21" s="217"/>
      <c r="QAY21" s="217"/>
      <c r="QAZ21" s="217"/>
      <c r="QBA21" s="217"/>
      <c r="QBB21" s="217"/>
      <c r="QBC21" s="217"/>
      <c r="QBD21" s="217"/>
      <c r="QBE21" s="217"/>
      <c r="QBF21" s="217"/>
      <c r="QBG21" s="217"/>
      <c r="QBH21" s="217"/>
      <c r="QBI21" s="217"/>
      <c r="QBL21" s="217"/>
      <c r="QBM21" s="217"/>
      <c r="QBN21" s="217"/>
      <c r="QBO21" s="217"/>
      <c r="QBP21" s="217"/>
      <c r="QBQ21" s="217"/>
      <c r="QBR21" s="217"/>
      <c r="QBS21" s="217"/>
      <c r="QBT21" s="217"/>
      <c r="QBU21" s="217"/>
      <c r="QBV21" s="217"/>
      <c r="QBW21" s="217"/>
      <c r="QBX21" s="217"/>
      <c r="QBY21" s="217"/>
      <c r="QBZ21" s="217"/>
      <c r="QCA21" s="217"/>
      <c r="QCB21" s="217"/>
      <c r="QCC21" s="217"/>
      <c r="QCD21" s="217"/>
      <c r="QCE21" s="217"/>
      <c r="QCF21" s="217"/>
      <c r="QCG21" s="217"/>
      <c r="QCH21" s="217"/>
      <c r="QCI21" s="217"/>
      <c r="QCJ21" s="217"/>
      <c r="QCK21" s="217"/>
      <c r="QCL21" s="217"/>
      <c r="QCM21" s="217"/>
      <c r="QCN21" s="217"/>
      <c r="QCO21" s="217"/>
      <c r="QCP21" s="217"/>
      <c r="QCQ21" s="217"/>
      <c r="QCR21" s="217"/>
      <c r="QCS21" s="217"/>
      <c r="QCT21" s="217"/>
      <c r="QCU21" s="217"/>
      <c r="QCV21" s="217"/>
      <c r="QCW21" s="217"/>
      <c r="QCX21" s="217"/>
      <c r="QCY21" s="217"/>
      <c r="QCZ21" s="217"/>
      <c r="QDA21" s="217"/>
      <c r="QDB21" s="217"/>
      <c r="QDC21" s="217"/>
      <c r="QDD21" s="217"/>
      <c r="QDE21" s="217"/>
      <c r="QDF21" s="217"/>
      <c r="QDG21" s="217"/>
      <c r="QDH21" s="217"/>
      <c r="QDI21" s="217"/>
      <c r="QDJ21" s="217"/>
      <c r="QDK21" s="217"/>
      <c r="QDL21" s="217"/>
      <c r="QDM21" s="217"/>
      <c r="QDN21" s="217"/>
      <c r="QDO21" s="217"/>
      <c r="QDP21" s="217"/>
      <c r="QDQ21" s="217"/>
      <c r="QDR21" s="217"/>
      <c r="QDS21" s="217"/>
      <c r="QDT21" s="217"/>
      <c r="QDU21" s="217"/>
      <c r="QDV21" s="217"/>
      <c r="QDW21" s="217"/>
      <c r="QDX21" s="217"/>
      <c r="QDY21" s="217"/>
      <c r="QDZ21" s="217"/>
      <c r="QEA21" s="217"/>
      <c r="QEB21" s="217"/>
      <c r="QEC21" s="217"/>
      <c r="QED21" s="217"/>
      <c r="QEE21" s="217"/>
      <c r="QEF21" s="217"/>
      <c r="QEG21" s="217"/>
      <c r="QEH21" s="217"/>
      <c r="QEI21" s="217"/>
      <c r="QEJ21" s="217"/>
      <c r="QEK21" s="217"/>
      <c r="QEL21" s="217"/>
      <c r="QEM21" s="217"/>
      <c r="QEN21" s="217"/>
      <c r="QEO21" s="217"/>
      <c r="QEP21" s="217"/>
      <c r="QEQ21" s="217"/>
      <c r="QER21" s="217"/>
      <c r="QES21" s="217"/>
      <c r="QET21" s="217"/>
      <c r="QEU21" s="217"/>
      <c r="QEV21" s="217"/>
      <c r="QEW21" s="217"/>
      <c r="QEX21" s="217"/>
      <c r="QEY21" s="217"/>
      <c r="QEZ21" s="217"/>
      <c r="QFA21" s="217"/>
      <c r="QFB21" s="217"/>
      <c r="QFC21" s="217"/>
      <c r="QFD21" s="217"/>
      <c r="QFE21" s="217"/>
      <c r="QFF21" s="217"/>
      <c r="QFG21" s="217"/>
      <c r="QFH21" s="217"/>
      <c r="QFI21" s="217"/>
      <c r="QFJ21" s="217"/>
      <c r="QFK21" s="217"/>
      <c r="QFL21" s="217"/>
      <c r="QFM21" s="217"/>
      <c r="QFN21" s="217"/>
      <c r="QFO21" s="217"/>
      <c r="QFP21" s="217"/>
      <c r="QFQ21" s="217"/>
      <c r="QFR21" s="217"/>
      <c r="QFS21" s="217"/>
      <c r="QFT21" s="217"/>
      <c r="QFU21" s="217"/>
      <c r="QFV21" s="217"/>
      <c r="QFW21" s="217"/>
      <c r="QFX21" s="217"/>
      <c r="QFY21" s="217"/>
      <c r="QFZ21" s="217"/>
      <c r="QGA21" s="217"/>
      <c r="QGB21" s="217"/>
      <c r="QGC21" s="217"/>
      <c r="QGD21" s="217"/>
      <c r="QGE21" s="217"/>
      <c r="QGF21" s="217"/>
      <c r="QGG21" s="217"/>
      <c r="QGH21" s="217"/>
      <c r="QGI21" s="217"/>
      <c r="QGJ21" s="217"/>
      <c r="QGK21" s="217"/>
      <c r="QGL21" s="217"/>
      <c r="QGM21" s="217"/>
      <c r="QGN21" s="217"/>
      <c r="QGO21" s="217"/>
      <c r="QGP21" s="217"/>
      <c r="QGQ21" s="217"/>
      <c r="QGR21" s="217"/>
      <c r="QGS21" s="217"/>
      <c r="QGT21" s="217"/>
      <c r="QGU21" s="217"/>
      <c r="QGV21" s="217"/>
      <c r="QGW21" s="217"/>
      <c r="QGX21" s="217"/>
      <c r="QGY21" s="217"/>
      <c r="QGZ21" s="217"/>
      <c r="QHA21" s="217"/>
      <c r="QHB21" s="217"/>
      <c r="QHC21" s="217"/>
      <c r="QHD21" s="217"/>
      <c r="QHE21" s="217"/>
      <c r="QHF21" s="217"/>
      <c r="QHG21" s="217"/>
      <c r="QHH21" s="217"/>
      <c r="QHI21" s="217"/>
      <c r="QHJ21" s="217"/>
      <c r="QHK21" s="217"/>
      <c r="QHL21" s="217"/>
      <c r="QHM21" s="217"/>
      <c r="QHN21" s="217"/>
      <c r="QHO21" s="217"/>
      <c r="QHP21" s="217"/>
      <c r="QHQ21" s="217"/>
      <c r="QHR21" s="217"/>
      <c r="QHS21" s="217"/>
      <c r="QHT21" s="217"/>
      <c r="QHU21" s="217"/>
      <c r="QHV21" s="217"/>
      <c r="QHW21" s="217"/>
      <c r="QHX21" s="217"/>
      <c r="QHY21" s="217"/>
      <c r="QHZ21" s="217"/>
      <c r="QIA21" s="217"/>
      <c r="QIB21" s="217"/>
      <c r="QIC21" s="217"/>
      <c r="QID21" s="217"/>
      <c r="QIE21" s="217"/>
      <c r="QIF21" s="217"/>
      <c r="QIG21" s="217"/>
      <c r="QIH21" s="217"/>
      <c r="QII21" s="217"/>
      <c r="QIJ21" s="217"/>
      <c r="QIK21" s="217"/>
      <c r="QIL21" s="217"/>
      <c r="QIM21" s="217"/>
      <c r="QIN21" s="217"/>
      <c r="QIO21" s="217"/>
      <c r="QIP21" s="217"/>
      <c r="QIQ21" s="217"/>
      <c r="QIR21" s="217"/>
      <c r="QIS21" s="217"/>
      <c r="QIT21" s="217"/>
      <c r="QIU21" s="217"/>
      <c r="QIV21" s="217"/>
      <c r="QIW21" s="217"/>
      <c r="QIX21" s="217"/>
      <c r="QIY21" s="217"/>
      <c r="QIZ21" s="217"/>
      <c r="QJA21" s="217"/>
      <c r="QJB21" s="217"/>
      <c r="QJC21" s="217"/>
      <c r="QJD21" s="217"/>
      <c r="QJE21" s="217"/>
      <c r="QJF21" s="217"/>
      <c r="QJG21" s="217"/>
      <c r="QJH21" s="217"/>
      <c r="QJI21" s="217"/>
      <c r="QJJ21" s="217"/>
      <c r="QJK21" s="217"/>
      <c r="QJL21" s="217"/>
      <c r="QJM21" s="217"/>
      <c r="QJN21" s="217"/>
      <c r="QJO21" s="217"/>
      <c r="QJP21" s="217"/>
      <c r="QJQ21" s="217"/>
      <c r="QJR21" s="217"/>
      <c r="QJS21" s="217"/>
      <c r="QJT21" s="217"/>
      <c r="QJU21" s="217"/>
      <c r="QJV21" s="217"/>
      <c r="QJW21" s="217"/>
      <c r="QJX21" s="217"/>
      <c r="QJY21" s="217"/>
      <c r="QJZ21" s="217"/>
      <c r="QKA21" s="217"/>
      <c r="QKB21" s="217"/>
      <c r="QKC21" s="217"/>
      <c r="QKD21" s="217"/>
      <c r="QKE21" s="217"/>
      <c r="QKF21" s="217"/>
      <c r="QKG21" s="217"/>
      <c r="QKH21" s="217"/>
      <c r="QKI21" s="217"/>
      <c r="QKJ21" s="217"/>
      <c r="QKK21" s="217"/>
      <c r="QKL21" s="217"/>
      <c r="QKM21" s="217"/>
      <c r="QKN21" s="217"/>
      <c r="QKO21" s="217"/>
      <c r="QKP21" s="217"/>
      <c r="QKQ21" s="217"/>
      <c r="QKR21" s="217"/>
      <c r="QKS21" s="217"/>
      <c r="QKT21" s="217"/>
      <c r="QKU21" s="217"/>
      <c r="QKV21" s="217"/>
      <c r="QKW21" s="217"/>
      <c r="QKX21" s="217"/>
      <c r="QKY21" s="217"/>
      <c r="QKZ21" s="217"/>
      <c r="QLA21" s="217"/>
      <c r="QLB21" s="217"/>
      <c r="QLC21" s="217"/>
      <c r="QLD21" s="217"/>
      <c r="QLE21" s="217"/>
      <c r="QLH21" s="217"/>
      <c r="QLI21" s="217"/>
      <c r="QLJ21" s="217"/>
      <c r="QLK21" s="217"/>
      <c r="QLL21" s="217"/>
      <c r="QLM21" s="217"/>
      <c r="QLN21" s="217"/>
      <c r="QLO21" s="217"/>
      <c r="QLP21" s="217"/>
      <c r="QLQ21" s="217"/>
      <c r="QLR21" s="217"/>
      <c r="QLS21" s="217"/>
      <c r="QLT21" s="217"/>
      <c r="QLU21" s="217"/>
      <c r="QLV21" s="217"/>
      <c r="QLW21" s="217"/>
      <c r="QLX21" s="217"/>
      <c r="QLY21" s="217"/>
      <c r="QLZ21" s="217"/>
      <c r="QMA21" s="217"/>
      <c r="QMB21" s="217"/>
      <c r="QMC21" s="217"/>
      <c r="QMD21" s="217"/>
      <c r="QME21" s="217"/>
      <c r="QMF21" s="217"/>
      <c r="QMG21" s="217"/>
      <c r="QMH21" s="217"/>
      <c r="QMI21" s="217"/>
      <c r="QMJ21" s="217"/>
      <c r="QMK21" s="217"/>
      <c r="QML21" s="217"/>
      <c r="QMM21" s="217"/>
      <c r="QMN21" s="217"/>
      <c r="QMO21" s="217"/>
      <c r="QMP21" s="217"/>
      <c r="QMQ21" s="217"/>
      <c r="QMR21" s="217"/>
      <c r="QMS21" s="217"/>
      <c r="QMT21" s="217"/>
      <c r="QMU21" s="217"/>
      <c r="QMV21" s="217"/>
      <c r="QMW21" s="217"/>
      <c r="QMX21" s="217"/>
      <c r="QMY21" s="217"/>
      <c r="QMZ21" s="217"/>
      <c r="QNA21" s="217"/>
      <c r="QNB21" s="217"/>
      <c r="QNC21" s="217"/>
      <c r="QND21" s="217"/>
      <c r="QNE21" s="217"/>
      <c r="QNF21" s="217"/>
      <c r="QNG21" s="217"/>
      <c r="QNH21" s="217"/>
      <c r="QNI21" s="217"/>
      <c r="QNJ21" s="217"/>
      <c r="QNK21" s="217"/>
      <c r="QNL21" s="217"/>
      <c r="QNM21" s="217"/>
      <c r="QNN21" s="217"/>
      <c r="QNO21" s="217"/>
      <c r="QNP21" s="217"/>
      <c r="QNQ21" s="217"/>
      <c r="QNR21" s="217"/>
      <c r="QNS21" s="217"/>
      <c r="QNT21" s="217"/>
      <c r="QNU21" s="217"/>
      <c r="QNV21" s="217"/>
      <c r="QNW21" s="217"/>
      <c r="QNX21" s="217"/>
      <c r="QNY21" s="217"/>
      <c r="QNZ21" s="217"/>
      <c r="QOA21" s="217"/>
      <c r="QOB21" s="217"/>
      <c r="QOC21" s="217"/>
      <c r="QOD21" s="217"/>
      <c r="QOE21" s="217"/>
      <c r="QOF21" s="217"/>
      <c r="QOG21" s="217"/>
      <c r="QOH21" s="217"/>
      <c r="QOI21" s="217"/>
      <c r="QOJ21" s="217"/>
      <c r="QOK21" s="217"/>
      <c r="QOL21" s="217"/>
      <c r="QOM21" s="217"/>
      <c r="QON21" s="217"/>
      <c r="QOO21" s="217"/>
      <c r="QOP21" s="217"/>
      <c r="QOQ21" s="217"/>
      <c r="QOR21" s="217"/>
      <c r="QOS21" s="217"/>
      <c r="QOT21" s="217"/>
      <c r="QOU21" s="217"/>
      <c r="QOV21" s="217"/>
      <c r="QOW21" s="217"/>
      <c r="QOX21" s="217"/>
      <c r="QOY21" s="217"/>
      <c r="QOZ21" s="217"/>
      <c r="QPA21" s="217"/>
      <c r="QPB21" s="217"/>
      <c r="QPC21" s="217"/>
      <c r="QPD21" s="217"/>
      <c r="QPE21" s="217"/>
      <c r="QPF21" s="217"/>
      <c r="QPG21" s="217"/>
      <c r="QPH21" s="217"/>
      <c r="QPI21" s="217"/>
      <c r="QPJ21" s="217"/>
      <c r="QPK21" s="217"/>
      <c r="QPL21" s="217"/>
      <c r="QPM21" s="217"/>
      <c r="QPN21" s="217"/>
      <c r="QPO21" s="217"/>
      <c r="QPP21" s="217"/>
      <c r="QPQ21" s="217"/>
      <c r="QPR21" s="217"/>
      <c r="QPS21" s="217"/>
      <c r="QPT21" s="217"/>
      <c r="QPU21" s="217"/>
      <c r="QPV21" s="217"/>
      <c r="QPW21" s="217"/>
      <c r="QPX21" s="217"/>
      <c r="QPY21" s="217"/>
      <c r="QPZ21" s="217"/>
      <c r="QQA21" s="217"/>
      <c r="QQB21" s="217"/>
      <c r="QQC21" s="217"/>
      <c r="QQD21" s="217"/>
      <c r="QQE21" s="217"/>
      <c r="QQF21" s="217"/>
      <c r="QQG21" s="217"/>
      <c r="QQH21" s="217"/>
      <c r="QQI21" s="217"/>
      <c r="QQJ21" s="217"/>
      <c r="QQK21" s="217"/>
      <c r="QQL21" s="217"/>
      <c r="QQM21" s="217"/>
      <c r="QQN21" s="217"/>
      <c r="QQO21" s="217"/>
      <c r="QQP21" s="217"/>
      <c r="QQQ21" s="217"/>
      <c r="QQR21" s="217"/>
      <c r="QQS21" s="217"/>
      <c r="QQT21" s="217"/>
      <c r="QQU21" s="217"/>
      <c r="QQV21" s="217"/>
      <c r="QQW21" s="217"/>
      <c r="QQX21" s="217"/>
      <c r="QQY21" s="217"/>
      <c r="QQZ21" s="217"/>
      <c r="QRA21" s="217"/>
      <c r="QRB21" s="217"/>
      <c r="QRC21" s="217"/>
      <c r="QRD21" s="217"/>
      <c r="QRE21" s="217"/>
      <c r="QRF21" s="217"/>
      <c r="QRG21" s="217"/>
      <c r="QRH21" s="217"/>
      <c r="QRI21" s="217"/>
      <c r="QRJ21" s="217"/>
      <c r="QRK21" s="217"/>
      <c r="QRL21" s="217"/>
      <c r="QRM21" s="217"/>
      <c r="QRN21" s="217"/>
      <c r="QRO21" s="217"/>
      <c r="QRP21" s="217"/>
      <c r="QRQ21" s="217"/>
      <c r="QRR21" s="217"/>
      <c r="QRS21" s="217"/>
      <c r="QRT21" s="217"/>
      <c r="QRU21" s="217"/>
      <c r="QRV21" s="217"/>
      <c r="QRW21" s="217"/>
      <c r="QRX21" s="217"/>
      <c r="QRY21" s="217"/>
      <c r="QRZ21" s="217"/>
      <c r="QSA21" s="217"/>
      <c r="QSB21" s="217"/>
      <c r="QSC21" s="217"/>
      <c r="QSD21" s="217"/>
      <c r="QSE21" s="217"/>
      <c r="QSF21" s="217"/>
      <c r="QSG21" s="217"/>
      <c r="QSH21" s="217"/>
      <c r="QSI21" s="217"/>
      <c r="QSJ21" s="217"/>
      <c r="QSK21" s="217"/>
      <c r="QSL21" s="217"/>
      <c r="QSM21" s="217"/>
      <c r="QSN21" s="217"/>
      <c r="QSO21" s="217"/>
      <c r="QSP21" s="217"/>
      <c r="QSQ21" s="217"/>
      <c r="QSR21" s="217"/>
      <c r="QSS21" s="217"/>
      <c r="QST21" s="217"/>
      <c r="QSU21" s="217"/>
      <c r="QSV21" s="217"/>
      <c r="QSW21" s="217"/>
      <c r="QSX21" s="217"/>
      <c r="QSY21" s="217"/>
      <c r="QSZ21" s="217"/>
      <c r="QTA21" s="217"/>
      <c r="QTB21" s="217"/>
      <c r="QTC21" s="217"/>
      <c r="QTD21" s="217"/>
      <c r="QTE21" s="217"/>
      <c r="QTF21" s="217"/>
      <c r="QTG21" s="217"/>
      <c r="QTH21" s="217"/>
      <c r="QTI21" s="217"/>
      <c r="QTJ21" s="217"/>
      <c r="QTK21" s="217"/>
      <c r="QTL21" s="217"/>
      <c r="QTM21" s="217"/>
      <c r="QTN21" s="217"/>
      <c r="QTO21" s="217"/>
      <c r="QTP21" s="217"/>
      <c r="QTQ21" s="217"/>
      <c r="QTR21" s="217"/>
      <c r="QTS21" s="217"/>
      <c r="QTT21" s="217"/>
      <c r="QTU21" s="217"/>
      <c r="QTV21" s="217"/>
      <c r="QTW21" s="217"/>
      <c r="QTX21" s="217"/>
      <c r="QTY21" s="217"/>
      <c r="QTZ21" s="217"/>
      <c r="QUA21" s="217"/>
      <c r="QUB21" s="217"/>
      <c r="QUC21" s="217"/>
      <c r="QUD21" s="217"/>
      <c r="QUE21" s="217"/>
      <c r="QUF21" s="217"/>
      <c r="QUG21" s="217"/>
      <c r="QUH21" s="217"/>
      <c r="QUI21" s="217"/>
      <c r="QUJ21" s="217"/>
      <c r="QUK21" s="217"/>
      <c r="QUL21" s="217"/>
      <c r="QUM21" s="217"/>
      <c r="QUN21" s="217"/>
      <c r="QUO21" s="217"/>
      <c r="QUP21" s="217"/>
      <c r="QUQ21" s="217"/>
      <c r="QUR21" s="217"/>
      <c r="QUS21" s="217"/>
      <c r="QUT21" s="217"/>
      <c r="QUU21" s="217"/>
      <c r="QUV21" s="217"/>
      <c r="QUW21" s="217"/>
      <c r="QUX21" s="217"/>
      <c r="QUY21" s="217"/>
      <c r="QUZ21" s="217"/>
      <c r="QVA21" s="217"/>
      <c r="QVD21" s="217"/>
      <c r="QVE21" s="217"/>
      <c r="QVF21" s="217"/>
      <c r="QVG21" s="217"/>
      <c r="QVH21" s="217"/>
      <c r="QVI21" s="217"/>
      <c r="QVJ21" s="217"/>
      <c r="QVK21" s="217"/>
      <c r="QVL21" s="217"/>
      <c r="QVM21" s="217"/>
      <c r="QVN21" s="217"/>
      <c r="QVO21" s="217"/>
      <c r="QVP21" s="217"/>
      <c r="QVQ21" s="217"/>
      <c r="QVR21" s="217"/>
      <c r="QVS21" s="217"/>
      <c r="QVT21" s="217"/>
      <c r="QVU21" s="217"/>
      <c r="QVV21" s="217"/>
      <c r="QVW21" s="217"/>
      <c r="QVX21" s="217"/>
      <c r="QVY21" s="217"/>
      <c r="QVZ21" s="217"/>
      <c r="QWA21" s="217"/>
      <c r="QWB21" s="217"/>
      <c r="QWC21" s="217"/>
      <c r="QWD21" s="217"/>
      <c r="QWE21" s="217"/>
      <c r="QWF21" s="217"/>
      <c r="QWG21" s="217"/>
      <c r="QWH21" s="217"/>
      <c r="QWI21" s="217"/>
      <c r="QWJ21" s="217"/>
      <c r="QWK21" s="217"/>
      <c r="QWL21" s="217"/>
      <c r="QWM21" s="217"/>
      <c r="QWN21" s="217"/>
      <c r="QWO21" s="217"/>
      <c r="QWP21" s="217"/>
      <c r="QWQ21" s="217"/>
      <c r="QWR21" s="217"/>
      <c r="QWS21" s="217"/>
      <c r="QWT21" s="217"/>
      <c r="QWU21" s="217"/>
      <c r="QWV21" s="217"/>
      <c r="QWW21" s="217"/>
      <c r="QWX21" s="217"/>
      <c r="QWY21" s="217"/>
      <c r="QWZ21" s="217"/>
      <c r="QXA21" s="217"/>
      <c r="QXB21" s="217"/>
      <c r="QXC21" s="217"/>
      <c r="QXD21" s="217"/>
      <c r="QXE21" s="217"/>
      <c r="QXF21" s="217"/>
      <c r="QXG21" s="217"/>
      <c r="QXH21" s="217"/>
      <c r="QXI21" s="217"/>
      <c r="QXJ21" s="217"/>
      <c r="QXK21" s="217"/>
      <c r="QXL21" s="217"/>
      <c r="QXM21" s="217"/>
      <c r="QXN21" s="217"/>
      <c r="QXO21" s="217"/>
      <c r="QXP21" s="217"/>
      <c r="QXQ21" s="217"/>
      <c r="QXR21" s="217"/>
      <c r="QXS21" s="217"/>
      <c r="QXT21" s="217"/>
      <c r="QXU21" s="217"/>
      <c r="QXV21" s="217"/>
      <c r="QXW21" s="217"/>
      <c r="QXX21" s="217"/>
      <c r="QXY21" s="217"/>
      <c r="QXZ21" s="217"/>
      <c r="QYA21" s="217"/>
      <c r="QYB21" s="217"/>
      <c r="QYC21" s="217"/>
      <c r="QYD21" s="217"/>
      <c r="QYE21" s="217"/>
      <c r="QYF21" s="217"/>
      <c r="QYG21" s="217"/>
      <c r="QYH21" s="217"/>
      <c r="QYI21" s="217"/>
      <c r="QYJ21" s="217"/>
      <c r="QYK21" s="217"/>
      <c r="QYL21" s="217"/>
      <c r="QYM21" s="217"/>
      <c r="QYN21" s="217"/>
      <c r="QYO21" s="217"/>
      <c r="QYP21" s="217"/>
      <c r="QYQ21" s="217"/>
      <c r="QYR21" s="217"/>
      <c r="QYS21" s="217"/>
      <c r="QYT21" s="217"/>
      <c r="QYU21" s="217"/>
      <c r="QYV21" s="217"/>
      <c r="QYW21" s="217"/>
      <c r="QYX21" s="217"/>
      <c r="QYY21" s="217"/>
      <c r="QYZ21" s="217"/>
      <c r="QZA21" s="217"/>
      <c r="QZB21" s="217"/>
      <c r="QZC21" s="217"/>
      <c r="QZD21" s="217"/>
      <c r="QZE21" s="217"/>
      <c r="QZF21" s="217"/>
      <c r="QZG21" s="217"/>
      <c r="QZH21" s="217"/>
      <c r="QZI21" s="217"/>
      <c r="QZJ21" s="217"/>
      <c r="QZK21" s="217"/>
      <c r="QZL21" s="217"/>
      <c r="QZM21" s="217"/>
      <c r="QZN21" s="217"/>
      <c r="QZO21" s="217"/>
      <c r="QZP21" s="217"/>
      <c r="QZQ21" s="217"/>
      <c r="QZR21" s="217"/>
      <c r="QZS21" s="217"/>
      <c r="QZT21" s="217"/>
      <c r="QZU21" s="217"/>
      <c r="QZV21" s="217"/>
      <c r="QZW21" s="217"/>
      <c r="QZX21" s="217"/>
      <c r="QZY21" s="217"/>
      <c r="QZZ21" s="217"/>
      <c r="RAA21" s="217"/>
      <c r="RAB21" s="217"/>
      <c r="RAC21" s="217"/>
      <c r="RAD21" s="217"/>
      <c r="RAE21" s="217"/>
      <c r="RAF21" s="217"/>
      <c r="RAG21" s="217"/>
      <c r="RAH21" s="217"/>
      <c r="RAI21" s="217"/>
      <c r="RAJ21" s="217"/>
      <c r="RAK21" s="217"/>
      <c r="RAL21" s="217"/>
      <c r="RAM21" s="217"/>
      <c r="RAN21" s="217"/>
      <c r="RAO21" s="217"/>
      <c r="RAP21" s="217"/>
      <c r="RAQ21" s="217"/>
      <c r="RAR21" s="217"/>
      <c r="RAS21" s="217"/>
      <c r="RAT21" s="217"/>
      <c r="RAU21" s="217"/>
      <c r="RAV21" s="217"/>
      <c r="RAW21" s="217"/>
      <c r="RAX21" s="217"/>
      <c r="RAY21" s="217"/>
      <c r="RAZ21" s="217"/>
      <c r="RBA21" s="217"/>
      <c r="RBB21" s="217"/>
      <c r="RBC21" s="217"/>
      <c r="RBD21" s="217"/>
      <c r="RBE21" s="217"/>
      <c r="RBF21" s="217"/>
      <c r="RBG21" s="217"/>
      <c r="RBH21" s="217"/>
      <c r="RBI21" s="217"/>
      <c r="RBJ21" s="217"/>
      <c r="RBK21" s="217"/>
      <c r="RBL21" s="217"/>
      <c r="RBM21" s="217"/>
      <c r="RBN21" s="217"/>
      <c r="RBO21" s="217"/>
      <c r="RBP21" s="217"/>
      <c r="RBQ21" s="217"/>
      <c r="RBR21" s="217"/>
      <c r="RBS21" s="217"/>
      <c r="RBT21" s="217"/>
      <c r="RBU21" s="217"/>
      <c r="RBV21" s="217"/>
      <c r="RBW21" s="217"/>
      <c r="RBX21" s="217"/>
      <c r="RBY21" s="217"/>
      <c r="RBZ21" s="217"/>
      <c r="RCA21" s="217"/>
      <c r="RCB21" s="217"/>
      <c r="RCC21" s="217"/>
      <c r="RCD21" s="217"/>
      <c r="RCE21" s="217"/>
      <c r="RCF21" s="217"/>
      <c r="RCG21" s="217"/>
      <c r="RCH21" s="217"/>
      <c r="RCI21" s="217"/>
      <c r="RCJ21" s="217"/>
      <c r="RCK21" s="217"/>
      <c r="RCL21" s="217"/>
      <c r="RCM21" s="217"/>
      <c r="RCN21" s="217"/>
      <c r="RCO21" s="217"/>
      <c r="RCP21" s="217"/>
      <c r="RCQ21" s="217"/>
      <c r="RCR21" s="217"/>
      <c r="RCS21" s="217"/>
      <c r="RCT21" s="217"/>
      <c r="RCU21" s="217"/>
      <c r="RCV21" s="217"/>
      <c r="RCW21" s="217"/>
      <c r="RCX21" s="217"/>
      <c r="RCY21" s="217"/>
      <c r="RCZ21" s="217"/>
      <c r="RDA21" s="217"/>
      <c r="RDB21" s="217"/>
      <c r="RDC21" s="217"/>
      <c r="RDD21" s="217"/>
      <c r="RDE21" s="217"/>
      <c r="RDF21" s="217"/>
      <c r="RDG21" s="217"/>
      <c r="RDH21" s="217"/>
      <c r="RDI21" s="217"/>
      <c r="RDJ21" s="217"/>
      <c r="RDK21" s="217"/>
      <c r="RDL21" s="217"/>
      <c r="RDM21" s="217"/>
      <c r="RDN21" s="217"/>
      <c r="RDO21" s="217"/>
      <c r="RDP21" s="217"/>
      <c r="RDQ21" s="217"/>
      <c r="RDR21" s="217"/>
      <c r="RDS21" s="217"/>
      <c r="RDT21" s="217"/>
      <c r="RDU21" s="217"/>
      <c r="RDV21" s="217"/>
      <c r="RDW21" s="217"/>
      <c r="RDX21" s="217"/>
      <c r="RDY21" s="217"/>
      <c r="RDZ21" s="217"/>
      <c r="REA21" s="217"/>
      <c r="REB21" s="217"/>
      <c r="REC21" s="217"/>
      <c r="RED21" s="217"/>
      <c r="REE21" s="217"/>
      <c r="REF21" s="217"/>
      <c r="REG21" s="217"/>
      <c r="REH21" s="217"/>
      <c r="REI21" s="217"/>
      <c r="REJ21" s="217"/>
      <c r="REK21" s="217"/>
      <c r="REL21" s="217"/>
      <c r="REM21" s="217"/>
      <c r="REN21" s="217"/>
      <c r="REO21" s="217"/>
      <c r="REP21" s="217"/>
      <c r="REQ21" s="217"/>
      <c r="RER21" s="217"/>
      <c r="RES21" s="217"/>
      <c r="RET21" s="217"/>
      <c r="REU21" s="217"/>
      <c r="REV21" s="217"/>
      <c r="REW21" s="217"/>
      <c r="REZ21" s="217"/>
      <c r="RFA21" s="217"/>
      <c r="RFB21" s="217"/>
      <c r="RFC21" s="217"/>
      <c r="RFD21" s="217"/>
      <c r="RFE21" s="217"/>
      <c r="RFF21" s="217"/>
      <c r="RFG21" s="217"/>
      <c r="RFH21" s="217"/>
      <c r="RFI21" s="217"/>
      <c r="RFJ21" s="217"/>
      <c r="RFK21" s="217"/>
      <c r="RFL21" s="217"/>
      <c r="RFM21" s="217"/>
      <c r="RFN21" s="217"/>
      <c r="RFO21" s="217"/>
      <c r="RFP21" s="217"/>
      <c r="RFQ21" s="217"/>
      <c r="RFR21" s="217"/>
      <c r="RFS21" s="217"/>
      <c r="RFT21" s="217"/>
      <c r="RFU21" s="217"/>
      <c r="RFV21" s="217"/>
      <c r="RFW21" s="217"/>
      <c r="RFX21" s="217"/>
      <c r="RFY21" s="217"/>
      <c r="RFZ21" s="217"/>
      <c r="RGA21" s="217"/>
      <c r="RGB21" s="217"/>
      <c r="RGC21" s="217"/>
      <c r="RGD21" s="217"/>
      <c r="RGE21" s="217"/>
      <c r="RGF21" s="217"/>
      <c r="RGG21" s="217"/>
      <c r="RGH21" s="217"/>
      <c r="RGI21" s="217"/>
      <c r="RGJ21" s="217"/>
      <c r="RGK21" s="217"/>
      <c r="RGL21" s="217"/>
      <c r="RGM21" s="217"/>
      <c r="RGN21" s="217"/>
      <c r="RGO21" s="217"/>
      <c r="RGP21" s="217"/>
      <c r="RGQ21" s="217"/>
      <c r="RGR21" s="217"/>
      <c r="RGS21" s="217"/>
      <c r="RGT21" s="217"/>
      <c r="RGU21" s="217"/>
      <c r="RGV21" s="217"/>
      <c r="RGW21" s="217"/>
      <c r="RGX21" s="217"/>
      <c r="RGY21" s="217"/>
      <c r="RGZ21" s="217"/>
      <c r="RHA21" s="217"/>
      <c r="RHB21" s="217"/>
      <c r="RHC21" s="217"/>
      <c r="RHD21" s="217"/>
      <c r="RHE21" s="217"/>
      <c r="RHF21" s="217"/>
      <c r="RHG21" s="217"/>
      <c r="RHH21" s="217"/>
      <c r="RHI21" s="217"/>
      <c r="RHJ21" s="217"/>
      <c r="RHK21" s="217"/>
      <c r="RHL21" s="217"/>
      <c r="RHM21" s="217"/>
      <c r="RHN21" s="217"/>
      <c r="RHO21" s="217"/>
      <c r="RHP21" s="217"/>
      <c r="RHQ21" s="217"/>
      <c r="RHR21" s="217"/>
      <c r="RHS21" s="217"/>
      <c r="RHT21" s="217"/>
      <c r="RHU21" s="217"/>
      <c r="RHV21" s="217"/>
      <c r="RHW21" s="217"/>
      <c r="RHX21" s="217"/>
      <c r="RHY21" s="217"/>
      <c r="RHZ21" s="217"/>
      <c r="RIA21" s="217"/>
      <c r="RIB21" s="217"/>
      <c r="RIC21" s="217"/>
      <c r="RID21" s="217"/>
      <c r="RIE21" s="217"/>
      <c r="RIF21" s="217"/>
      <c r="RIG21" s="217"/>
      <c r="RIH21" s="217"/>
      <c r="RII21" s="217"/>
      <c r="RIJ21" s="217"/>
      <c r="RIK21" s="217"/>
      <c r="RIL21" s="217"/>
      <c r="RIM21" s="217"/>
      <c r="RIN21" s="217"/>
      <c r="RIO21" s="217"/>
      <c r="RIP21" s="217"/>
      <c r="RIQ21" s="217"/>
      <c r="RIR21" s="217"/>
      <c r="RIS21" s="217"/>
      <c r="RIT21" s="217"/>
      <c r="RIU21" s="217"/>
      <c r="RIV21" s="217"/>
      <c r="RIW21" s="217"/>
      <c r="RIX21" s="217"/>
      <c r="RIY21" s="217"/>
      <c r="RIZ21" s="217"/>
      <c r="RJA21" s="217"/>
      <c r="RJB21" s="217"/>
      <c r="RJC21" s="217"/>
      <c r="RJD21" s="217"/>
      <c r="RJE21" s="217"/>
      <c r="RJF21" s="217"/>
      <c r="RJG21" s="217"/>
      <c r="RJH21" s="217"/>
      <c r="RJI21" s="217"/>
      <c r="RJJ21" s="217"/>
      <c r="RJK21" s="217"/>
      <c r="RJL21" s="217"/>
      <c r="RJM21" s="217"/>
      <c r="RJN21" s="217"/>
      <c r="RJO21" s="217"/>
      <c r="RJP21" s="217"/>
      <c r="RJQ21" s="217"/>
      <c r="RJR21" s="217"/>
      <c r="RJS21" s="217"/>
      <c r="RJT21" s="217"/>
      <c r="RJU21" s="217"/>
      <c r="RJV21" s="217"/>
      <c r="RJW21" s="217"/>
      <c r="RJX21" s="217"/>
      <c r="RJY21" s="217"/>
      <c r="RJZ21" s="217"/>
      <c r="RKA21" s="217"/>
      <c r="RKB21" s="217"/>
      <c r="RKC21" s="217"/>
      <c r="RKD21" s="217"/>
      <c r="RKE21" s="217"/>
      <c r="RKF21" s="217"/>
      <c r="RKG21" s="217"/>
      <c r="RKH21" s="217"/>
      <c r="RKI21" s="217"/>
      <c r="RKJ21" s="217"/>
      <c r="RKK21" s="217"/>
      <c r="RKL21" s="217"/>
      <c r="RKM21" s="217"/>
      <c r="RKN21" s="217"/>
      <c r="RKO21" s="217"/>
      <c r="RKP21" s="217"/>
      <c r="RKQ21" s="217"/>
      <c r="RKR21" s="217"/>
      <c r="RKS21" s="217"/>
      <c r="RKT21" s="217"/>
      <c r="RKU21" s="217"/>
      <c r="RKV21" s="217"/>
      <c r="RKW21" s="217"/>
      <c r="RKX21" s="217"/>
      <c r="RKY21" s="217"/>
      <c r="RKZ21" s="217"/>
      <c r="RLA21" s="217"/>
      <c r="RLB21" s="217"/>
      <c r="RLC21" s="217"/>
      <c r="RLD21" s="217"/>
      <c r="RLE21" s="217"/>
      <c r="RLF21" s="217"/>
      <c r="RLG21" s="217"/>
      <c r="RLH21" s="217"/>
      <c r="RLI21" s="217"/>
      <c r="RLJ21" s="217"/>
      <c r="RLK21" s="217"/>
      <c r="RLL21" s="217"/>
      <c r="RLM21" s="217"/>
      <c r="RLN21" s="217"/>
      <c r="RLO21" s="217"/>
      <c r="RLP21" s="217"/>
      <c r="RLQ21" s="217"/>
      <c r="RLR21" s="217"/>
      <c r="RLS21" s="217"/>
      <c r="RLT21" s="217"/>
      <c r="RLU21" s="217"/>
      <c r="RLV21" s="217"/>
      <c r="RLW21" s="217"/>
      <c r="RLX21" s="217"/>
      <c r="RLY21" s="217"/>
      <c r="RLZ21" s="217"/>
      <c r="RMA21" s="217"/>
      <c r="RMB21" s="217"/>
      <c r="RMC21" s="217"/>
      <c r="RMD21" s="217"/>
      <c r="RME21" s="217"/>
      <c r="RMF21" s="217"/>
      <c r="RMG21" s="217"/>
      <c r="RMH21" s="217"/>
      <c r="RMI21" s="217"/>
      <c r="RMJ21" s="217"/>
      <c r="RMK21" s="217"/>
      <c r="RML21" s="217"/>
      <c r="RMM21" s="217"/>
      <c r="RMN21" s="217"/>
      <c r="RMO21" s="217"/>
      <c r="RMP21" s="217"/>
      <c r="RMQ21" s="217"/>
      <c r="RMR21" s="217"/>
      <c r="RMS21" s="217"/>
      <c r="RMT21" s="217"/>
      <c r="RMU21" s="217"/>
      <c r="RMV21" s="217"/>
      <c r="RMW21" s="217"/>
      <c r="RMX21" s="217"/>
      <c r="RMY21" s="217"/>
      <c r="RMZ21" s="217"/>
      <c r="RNA21" s="217"/>
      <c r="RNB21" s="217"/>
      <c r="RNC21" s="217"/>
      <c r="RND21" s="217"/>
      <c r="RNE21" s="217"/>
      <c r="RNF21" s="217"/>
      <c r="RNG21" s="217"/>
      <c r="RNH21" s="217"/>
      <c r="RNI21" s="217"/>
      <c r="RNJ21" s="217"/>
      <c r="RNK21" s="217"/>
      <c r="RNL21" s="217"/>
      <c r="RNM21" s="217"/>
      <c r="RNN21" s="217"/>
      <c r="RNO21" s="217"/>
      <c r="RNP21" s="217"/>
      <c r="RNQ21" s="217"/>
      <c r="RNR21" s="217"/>
      <c r="RNS21" s="217"/>
      <c r="RNT21" s="217"/>
      <c r="RNU21" s="217"/>
      <c r="RNV21" s="217"/>
      <c r="RNW21" s="217"/>
      <c r="RNX21" s="217"/>
      <c r="RNY21" s="217"/>
      <c r="RNZ21" s="217"/>
      <c r="ROA21" s="217"/>
      <c r="ROB21" s="217"/>
      <c r="ROC21" s="217"/>
      <c r="ROD21" s="217"/>
      <c r="ROE21" s="217"/>
      <c r="ROF21" s="217"/>
      <c r="ROG21" s="217"/>
      <c r="ROH21" s="217"/>
      <c r="ROI21" s="217"/>
      <c r="ROJ21" s="217"/>
      <c r="ROK21" s="217"/>
      <c r="ROL21" s="217"/>
      <c r="ROM21" s="217"/>
      <c r="RON21" s="217"/>
      <c r="ROO21" s="217"/>
      <c r="ROP21" s="217"/>
      <c r="ROQ21" s="217"/>
      <c r="ROR21" s="217"/>
      <c r="ROS21" s="217"/>
      <c r="ROV21" s="217"/>
      <c r="ROW21" s="217"/>
      <c r="ROX21" s="217"/>
      <c r="ROY21" s="217"/>
      <c r="ROZ21" s="217"/>
      <c r="RPA21" s="217"/>
      <c r="RPB21" s="217"/>
      <c r="RPC21" s="217"/>
      <c r="RPD21" s="217"/>
      <c r="RPE21" s="217"/>
      <c r="RPF21" s="217"/>
      <c r="RPG21" s="217"/>
      <c r="RPH21" s="217"/>
      <c r="RPI21" s="217"/>
      <c r="RPJ21" s="217"/>
      <c r="RPK21" s="217"/>
      <c r="RPL21" s="217"/>
      <c r="RPM21" s="217"/>
      <c r="RPN21" s="217"/>
      <c r="RPO21" s="217"/>
      <c r="RPP21" s="217"/>
      <c r="RPQ21" s="217"/>
      <c r="RPR21" s="217"/>
      <c r="RPS21" s="217"/>
      <c r="RPT21" s="217"/>
      <c r="RPU21" s="217"/>
      <c r="RPV21" s="217"/>
      <c r="RPW21" s="217"/>
      <c r="RPX21" s="217"/>
      <c r="RPY21" s="217"/>
      <c r="RPZ21" s="217"/>
      <c r="RQA21" s="217"/>
      <c r="RQB21" s="217"/>
      <c r="RQC21" s="217"/>
      <c r="RQD21" s="217"/>
      <c r="RQE21" s="217"/>
      <c r="RQF21" s="217"/>
      <c r="RQG21" s="217"/>
      <c r="RQH21" s="217"/>
      <c r="RQI21" s="217"/>
      <c r="RQJ21" s="217"/>
      <c r="RQK21" s="217"/>
      <c r="RQL21" s="217"/>
      <c r="RQM21" s="217"/>
      <c r="RQN21" s="217"/>
      <c r="RQO21" s="217"/>
      <c r="RQP21" s="217"/>
      <c r="RQQ21" s="217"/>
      <c r="RQR21" s="217"/>
      <c r="RQS21" s="217"/>
      <c r="RQT21" s="217"/>
      <c r="RQU21" s="217"/>
      <c r="RQV21" s="217"/>
      <c r="RQW21" s="217"/>
      <c r="RQX21" s="217"/>
      <c r="RQY21" s="217"/>
      <c r="RQZ21" s="217"/>
      <c r="RRA21" s="217"/>
      <c r="RRB21" s="217"/>
      <c r="RRC21" s="217"/>
      <c r="RRD21" s="217"/>
      <c r="RRE21" s="217"/>
      <c r="RRF21" s="217"/>
      <c r="RRG21" s="217"/>
      <c r="RRH21" s="217"/>
      <c r="RRI21" s="217"/>
      <c r="RRJ21" s="217"/>
      <c r="RRK21" s="217"/>
      <c r="RRL21" s="217"/>
      <c r="RRM21" s="217"/>
      <c r="RRN21" s="217"/>
      <c r="RRO21" s="217"/>
      <c r="RRP21" s="217"/>
      <c r="RRQ21" s="217"/>
      <c r="RRR21" s="217"/>
      <c r="RRS21" s="217"/>
      <c r="RRT21" s="217"/>
      <c r="RRU21" s="217"/>
      <c r="RRV21" s="217"/>
      <c r="RRW21" s="217"/>
      <c r="RRX21" s="217"/>
      <c r="RRY21" s="217"/>
      <c r="RRZ21" s="217"/>
      <c r="RSA21" s="217"/>
      <c r="RSB21" s="217"/>
      <c r="RSC21" s="217"/>
      <c r="RSD21" s="217"/>
      <c r="RSE21" s="217"/>
      <c r="RSF21" s="217"/>
      <c r="RSG21" s="217"/>
      <c r="RSH21" s="217"/>
      <c r="RSI21" s="217"/>
      <c r="RSJ21" s="217"/>
      <c r="RSK21" s="217"/>
      <c r="RSL21" s="217"/>
      <c r="RSM21" s="217"/>
      <c r="RSN21" s="217"/>
      <c r="RSO21" s="217"/>
      <c r="RSP21" s="217"/>
      <c r="RSQ21" s="217"/>
      <c r="RSR21" s="217"/>
      <c r="RSS21" s="217"/>
      <c r="RST21" s="217"/>
      <c r="RSU21" s="217"/>
      <c r="RSV21" s="217"/>
      <c r="RSW21" s="217"/>
      <c r="RSX21" s="217"/>
      <c r="RSY21" s="217"/>
      <c r="RSZ21" s="217"/>
      <c r="RTA21" s="217"/>
      <c r="RTB21" s="217"/>
      <c r="RTC21" s="217"/>
      <c r="RTD21" s="217"/>
      <c r="RTE21" s="217"/>
      <c r="RTF21" s="217"/>
      <c r="RTG21" s="217"/>
      <c r="RTH21" s="217"/>
      <c r="RTI21" s="217"/>
      <c r="RTJ21" s="217"/>
      <c r="RTK21" s="217"/>
      <c r="RTL21" s="217"/>
      <c r="RTM21" s="217"/>
      <c r="RTN21" s="217"/>
      <c r="RTO21" s="217"/>
      <c r="RTP21" s="217"/>
      <c r="RTQ21" s="217"/>
      <c r="RTR21" s="217"/>
      <c r="RTS21" s="217"/>
      <c r="RTT21" s="217"/>
      <c r="RTU21" s="217"/>
      <c r="RTV21" s="217"/>
      <c r="RTW21" s="217"/>
      <c r="RTX21" s="217"/>
      <c r="RTY21" s="217"/>
      <c r="RTZ21" s="217"/>
      <c r="RUA21" s="217"/>
      <c r="RUB21" s="217"/>
      <c r="RUC21" s="217"/>
      <c r="RUD21" s="217"/>
      <c r="RUE21" s="217"/>
      <c r="RUF21" s="217"/>
      <c r="RUG21" s="217"/>
      <c r="RUH21" s="217"/>
      <c r="RUI21" s="217"/>
      <c r="RUJ21" s="217"/>
      <c r="RUK21" s="217"/>
      <c r="RUL21" s="217"/>
      <c r="RUM21" s="217"/>
      <c r="RUN21" s="217"/>
      <c r="RUO21" s="217"/>
      <c r="RUP21" s="217"/>
      <c r="RUQ21" s="217"/>
      <c r="RUR21" s="217"/>
      <c r="RUS21" s="217"/>
      <c r="RUT21" s="217"/>
      <c r="RUU21" s="217"/>
      <c r="RUV21" s="217"/>
      <c r="RUW21" s="217"/>
      <c r="RUX21" s="217"/>
      <c r="RUY21" s="217"/>
      <c r="RUZ21" s="217"/>
      <c r="RVA21" s="217"/>
      <c r="RVB21" s="217"/>
      <c r="RVC21" s="217"/>
      <c r="RVD21" s="217"/>
      <c r="RVE21" s="217"/>
      <c r="RVF21" s="217"/>
      <c r="RVG21" s="217"/>
      <c r="RVH21" s="217"/>
      <c r="RVI21" s="217"/>
      <c r="RVJ21" s="217"/>
      <c r="RVK21" s="217"/>
      <c r="RVL21" s="217"/>
      <c r="RVM21" s="217"/>
      <c r="RVN21" s="217"/>
      <c r="RVO21" s="217"/>
      <c r="RVP21" s="217"/>
      <c r="RVQ21" s="217"/>
      <c r="RVR21" s="217"/>
      <c r="RVS21" s="217"/>
      <c r="RVT21" s="217"/>
      <c r="RVU21" s="217"/>
      <c r="RVV21" s="217"/>
      <c r="RVW21" s="217"/>
      <c r="RVX21" s="217"/>
      <c r="RVY21" s="217"/>
      <c r="RVZ21" s="217"/>
      <c r="RWA21" s="217"/>
      <c r="RWB21" s="217"/>
      <c r="RWC21" s="217"/>
      <c r="RWD21" s="217"/>
      <c r="RWE21" s="217"/>
      <c r="RWF21" s="217"/>
      <c r="RWG21" s="217"/>
      <c r="RWH21" s="217"/>
      <c r="RWI21" s="217"/>
      <c r="RWJ21" s="217"/>
      <c r="RWK21" s="217"/>
      <c r="RWL21" s="217"/>
      <c r="RWM21" s="217"/>
      <c r="RWN21" s="217"/>
      <c r="RWO21" s="217"/>
      <c r="RWP21" s="217"/>
      <c r="RWQ21" s="217"/>
      <c r="RWR21" s="217"/>
      <c r="RWS21" s="217"/>
      <c r="RWT21" s="217"/>
      <c r="RWU21" s="217"/>
      <c r="RWV21" s="217"/>
      <c r="RWW21" s="217"/>
      <c r="RWX21" s="217"/>
      <c r="RWY21" s="217"/>
      <c r="RWZ21" s="217"/>
      <c r="RXA21" s="217"/>
      <c r="RXB21" s="217"/>
      <c r="RXC21" s="217"/>
      <c r="RXD21" s="217"/>
      <c r="RXE21" s="217"/>
      <c r="RXF21" s="217"/>
      <c r="RXG21" s="217"/>
      <c r="RXH21" s="217"/>
      <c r="RXI21" s="217"/>
      <c r="RXJ21" s="217"/>
      <c r="RXK21" s="217"/>
      <c r="RXL21" s="217"/>
      <c r="RXM21" s="217"/>
      <c r="RXN21" s="217"/>
      <c r="RXO21" s="217"/>
      <c r="RXP21" s="217"/>
      <c r="RXQ21" s="217"/>
      <c r="RXR21" s="217"/>
      <c r="RXS21" s="217"/>
      <c r="RXT21" s="217"/>
      <c r="RXU21" s="217"/>
      <c r="RXV21" s="217"/>
      <c r="RXW21" s="217"/>
      <c r="RXX21" s="217"/>
      <c r="RXY21" s="217"/>
      <c r="RXZ21" s="217"/>
      <c r="RYA21" s="217"/>
      <c r="RYB21" s="217"/>
      <c r="RYC21" s="217"/>
      <c r="RYD21" s="217"/>
      <c r="RYE21" s="217"/>
      <c r="RYF21" s="217"/>
      <c r="RYG21" s="217"/>
      <c r="RYH21" s="217"/>
      <c r="RYI21" s="217"/>
      <c r="RYJ21" s="217"/>
      <c r="RYK21" s="217"/>
      <c r="RYL21" s="217"/>
      <c r="RYM21" s="217"/>
      <c r="RYN21" s="217"/>
      <c r="RYO21" s="217"/>
      <c r="RYR21" s="217"/>
      <c r="RYS21" s="217"/>
      <c r="RYT21" s="217"/>
      <c r="RYU21" s="217"/>
      <c r="RYV21" s="217"/>
      <c r="RYW21" s="217"/>
      <c r="RYX21" s="217"/>
      <c r="RYY21" s="217"/>
      <c r="RYZ21" s="217"/>
      <c r="RZA21" s="217"/>
      <c r="RZB21" s="217"/>
      <c r="RZC21" s="217"/>
      <c r="RZD21" s="217"/>
      <c r="RZE21" s="217"/>
      <c r="RZF21" s="217"/>
      <c r="RZG21" s="217"/>
      <c r="RZH21" s="217"/>
      <c r="RZI21" s="217"/>
      <c r="RZJ21" s="217"/>
      <c r="RZK21" s="217"/>
      <c r="RZL21" s="217"/>
      <c r="RZM21" s="217"/>
      <c r="RZN21" s="217"/>
      <c r="RZO21" s="217"/>
      <c r="RZP21" s="217"/>
      <c r="RZQ21" s="217"/>
      <c r="RZR21" s="217"/>
      <c r="RZS21" s="217"/>
      <c r="RZT21" s="217"/>
      <c r="RZU21" s="217"/>
      <c r="RZV21" s="217"/>
      <c r="RZW21" s="217"/>
      <c r="RZX21" s="217"/>
      <c r="RZY21" s="217"/>
      <c r="RZZ21" s="217"/>
      <c r="SAA21" s="217"/>
      <c r="SAB21" s="217"/>
      <c r="SAC21" s="217"/>
      <c r="SAD21" s="217"/>
      <c r="SAE21" s="217"/>
      <c r="SAF21" s="217"/>
      <c r="SAG21" s="217"/>
      <c r="SAH21" s="217"/>
      <c r="SAI21" s="217"/>
      <c r="SAJ21" s="217"/>
      <c r="SAK21" s="217"/>
      <c r="SAL21" s="217"/>
      <c r="SAM21" s="217"/>
      <c r="SAN21" s="217"/>
      <c r="SAO21" s="217"/>
      <c r="SAP21" s="217"/>
      <c r="SAQ21" s="217"/>
      <c r="SAR21" s="217"/>
      <c r="SAS21" s="217"/>
      <c r="SAT21" s="217"/>
      <c r="SAU21" s="217"/>
      <c r="SAV21" s="217"/>
      <c r="SAW21" s="217"/>
      <c r="SAX21" s="217"/>
      <c r="SAY21" s="217"/>
      <c r="SAZ21" s="217"/>
      <c r="SBA21" s="217"/>
      <c r="SBB21" s="217"/>
      <c r="SBC21" s="217"/>
      <c r="SBD21" s="217"/>
      <c r="SBE21" s="217"/>
      <c r="SBF21" s="217"/>
      <c r="SBG21" s="217"/>
      <c r="SBH21" s="217"/>
      <c r="SBI21" s="217"/>
      <c r="SBJ21" s="217"/>
      <c r="SBK21" s="217"/>
      <c r="SBL21" s="217"/>
      <c r="SBM21" s="217"/>
      <c r="SBN21" s="217"/>
      <c r="SBO21" s="217"/>
      <c r="SBP21" s="217"/>
      <c r="SBQ21" s="217"/>
      <c r="SBR21" s="217"/>
      <c r="SBS21" s="217"/>
      <c r="SBT21" s="217"/>
      <c r="SBU21" s="217"/>
      <c r="SBV21" s="217"/>
      <c r="SBW21" s="217"/>
      <c r="SBX21" s="217"/>
      <c r="SBY21" s="217"/>
      <c r="SBZ21" s="217"/>
      <c r="SCA21" s="217"/>
      <c r="SCB21" s="217"/>
      <c r="SCC21" s="217"/>
      <c r="SCD21" s="217"/>
      <c r="SCE21" s="217"/>
      <c r="SCF21" s="217"/>
      <c r="SCG21" s="217"/>
      <c r="SCH21" s="217"/>
      <c r="SCI21" s="217"/>
      <c r="SCJ21" s="217"/>
      <c r="SCK21" s="217"/>
      <c r="SCL21" s="217"/>
      <c r="SCM21" s="217"/>
      <c r="SCN21" s="217"/>
      <c r="SCO21" s="217"/>
      <c r="SCP21" s="217"/>
      <c r="SCQ21" s="217"/>
      <c r="SCR21" s="217"/>
      <c r="SCS21" s="217"/>
      <c r="SCT21" s="217"/>
      <c r="SCU21" s="217"/>
      <c r="SCV21" s="217"/>
      <c r="SCW21" s="217"/>
      <c r="SCX21" s="217"/>
      <c r="SCY21" s="217"/>
      <c r="SCZ21" s="217"/>
      <c r="SDA21" s="217"/>
      <c r="SDB21" s="217"/>
      <c r="SDC21" s="217"/>
      <c r="SDD21" s="217"/>
      <c r="SDE21" s="217"/>
      <c r="SDF21" s="217"/>
      <c r="SDG21" s="217"/>
      <c r="SDH21" s="217"/>
      <c r="SDI21" s="217"/>
      <c r="SDJ21" s="217"/>
      <c r="SDK21" s="217"/>
      <c r="SDL21" s="217"/>
      <c r="SDM21" s="217"/>
      <c r="SDN21" s="217"/>
      <c r="SDO21" s="217"/>
      <c r="SDP21" s="217"/>
      <c r="SDQ21" s="217"/>
      <c r="SDR21" s="217"/>
      <c r="SDS21" s="217"/>
      <c r="SDT21" s="217"/>
      <c r="SDU21" s="217"/>
      <c r="SDV21" s="217"/>
      <c r="SDW21" s="217"/>
      <c r="SDX21" s="217"/>
      <c r="SDY21" s="217"/>
      <c r="SDZ21" s="217"/>
      <c r="SEA21" s="217"/>
      <c r="SEB21" s="217"/>
      <c r="SEC21" s="217"/>
      <c r="SED21" s="217"/>
      <c r="SEE21" s="217"/>
      <c r="SEF21" s="217"/>
      <c r="SEG21" s="217"/>
      <c r="SEH21" s="217"/>
      <c r="SEI21" s="217"/>
      <c r="SEJ21" s="217"/>
      <c r="SEK21" s="217"/>
      <c r="SEL21" s="217"/>
      <c r="SEM21" s="217"/>
      <c r="SEN21" s="217"/>
      <c r="SEO21" s="217"/>
      <c r="SEP21" s="217"/>
      <c r="SEQ21" s="217"/>
      <c r="SER21" s="217"/>
      <c r="SES21" s="217"/>
      <c r="SET21" s="217"/>
      <c r="SEU21" s="217"/>
      <c r="SEV21" s="217"/>
      <c r="SEW21" s="217"/>
      <c r="SEX21" s="217"/>
      <c r="SEY21" s="217"/>
      <c r="SEZ21" s="217"/>
      <c r="SFA21" s="217"/>
      <c r="SFB21" s="217"/>
      <c r="SFC21" s="217"/>
      <c r="SFD21" s="217"/>
      <c r="SFE21" s="217"/>
      <c r="SFF21" s="217"/>
      <c r="SFG21" s="217"/>
      <c r="SFH21" s="217"/>
      <c r="SFI21" s="217"/>
      <c r="SFJ21" s="217"/>
      <c r="SFK21" s="217"/>
      <c r="SFL21" s="217"/>
      <c r="SFM21" s="217"/>
      <c r="SFN21" s="217"/>
      <c r="SFO21" s="217"/>
      <c r="SFP21" s="217"/>
      <c r="SFQ21" s="217"/>
      <c r="SFR21" s="217"/>
      <c r="SFS21" s="217"/>
      <c r="SFT21" s="217"/>
      <c r="SFU21" s="217"/>
      <c r="SFV21" s="217"/>
      <c r="SFW21" s="217"/>
      <c r="SFX21" s="217"/>
      <c r="SFY21" s="217"/>
      <c r="SFZ21" s="217"/>
      <c r="SGA21" s="217"/>
      <c r="SGB21" s="217"/>
      <c r="SGC21" s="217"/>
      <c r="SGD21" s="217"/>
      <c r="SGE21" s="217"/>
      <c r="SGF21" s="217"/>
      <c r="SGG21" s="217"/>
      <c r="SGH21" s="217"/>
      <c r="SGI21" s="217"/>
      <c r="SGJ21" s="217"/>
      <c r="SGK21" s="217"/>
      <c r="SGL21" s="217"/>
      <c r="SGM21" s="217"/>
      <c r="SGN21" s="217"/>
      <c r="SGO21" s="217"/>
      <c r="SGP21" s="217"/>
      <c r="SGQ21" s="217"/>
      <c r="SGR21" s="217"/>
      <c r="SGS21" s="217"/>
      <c r="SGT21" s="217"/>
      <c r="SGU21" s="217"/>
      <c r="SGV21" s="217"/>
      <c r="SGW21" s="217"/>
      <c r="SGX21" s="217"/>
      <c r="SGY21" s="217"/>
      <c r="SGZ21" s="217"/>
      <c r="SHA21" s="217"/>
      <c r="SHB21" s="217"/>
      <c r="SHC21" s="217"/>
      <c r="SHD21" s="217"/>
      <c r="SHE21" s="217"/>
      <c r="SHF21" s="217"/>
      <c r="SHG21" s="217"/>
      <c r="SHH21" s="217"/>
      <c r="SHI21" s="217"/>
      <c r="SHJ21" s="217"/>
      <c r="SHK21" s="217"/>
      <c r="SHL21" s="217"/>
      <c r="SHM21" s="217"/>
      <c r="SHN21" s="217"/>
      <c r="SHO21" s="217"/>
      <c r="SHP21" s="217"/>
      <c r="SHQ21" s="217"/>
      <c r="SHR21" s="217"/>
      <c r="SHS21" s="217"/>
      <c r="SHT21" s="217"/>
      <c r="SHU21" s="217"/>
      <c r="SHV21" s="217"/>
      <c r="SHW21" s="217"/>
      <c r="SHX21" s="217"/>
      <c r="SHY21" s="217"/>
      <c r="SHZ21" s="217"/>
      <c r="SIA21" s="217"/>
      <c r="SIB21" s="217"/>
      <c r="SIC21" s="217"/>
      <c r="SID21" s="217"/>
      <c r="SIE21" s="217"/>
      <c r="SIF21" s="217"/>
      <c r="SIG21" s="217"/>
      <c r="SIH21" s="217"/>
      <c r="SII21" s="217"/>
      <c r="SIJ21" s="217"/>
      <c r="SIK21" s="217"/>
      <c r="SIN21" s="217"/>
      <c r="SIO21" s="217"/>
      <c r="SIP21" s="217"/>
      <c r="SIQ21" s="217"/>
      <c r="SIR21" s="217"/>
      <c r="SIS21" s="217"/>
      <c r="SIT21" s="217"/>
      <c r="SIU21" s="217"/>
      <c r="SIV21" s="217"/>
      <c r="SIW21" s="217"/>
      <c r="SIX21" s="217"/>
      <c r="SIY21" s="217"/>
      <c r="SIZ21" s="217"/>
      <c r="SJA21" s="217"/>
      <c r="SJB21" s="217"/>
      <c r="SJC21" s="217"/>
      <c r="SJD21" s="217"/>
      <c r="SJE21" s="217"/>
      <c r="SJF21" s="217"/>
      <c r="SJG21" s="217"/>
      <c r="SJH21" s="217"/>
      <c r="SJI21" s="217"/>
      <c r="SJJ21" s="217"/>
      <c r="SJK21" s="217"/>
      <c r="SJL21" s="217"/>
      <c r="SJM21" s="217"/>
      <c r="SJN21" s="217"/>
      <c r="SJO21" s="217"/>
      <c r="SJP21" s="217"/>
      <c r="SJQ21" s="217"/>
      <c r="SJR21" s="217"/>
      <c r="SJS21" s="217"/>
      <c r="SJT21" s="217"/>
      <c r="SJU21" s="217"/>
      <c r="SJV21" s="217"/>
      <c r="SJW21" s="217"/>
      <c r="SJX21" s="217"/>
      <c r="SJY21" s="217"/>
      <c r="SJZ21" s="217"/>
      <c r="SKA21" s="217"/>
      <c r="SKB21" s="217"/>
      <c r="SKC21" s="217"/>
      <c r="SKD21" s="217"/>
      <c r="SKE21" s="217"/>
      <c r="SKF21" s="217"/>
      <c r="SKG21" s="217"/>
      <c r="SKH21" s="217"/>
      <c r="SKI21" s="217"/>
      <c r="SKJ21" s="217"/>
      <c r="SKK21" s="217"/>
      <c r="SKL21" s="217"/>
      <c r="SKM21" s="217"/>
      <c r="SKN21" s="217"/>
      <c r="SKO21" s="217"/>
      <c r="SKP21" s="217"/>
      <c r="SKQ21" s="217"/>
      <c r="SKR21" s="217"/>
      <c r="SKS21" s="217"/>
      <c r="SKT21" s="217"/>
      <c r="SKU21" s="217"/>
      <c r="SKV21" s="217"/>
      <c r="SKW21" s="217"/>
      <c r="SKX21" s="217"/>
      <c r="SKY21" s="217"/>
      <c r="SKZ21" s="217"/>
      <c r="SLA21" s="217"/>
      <c r="SLB21" s="217"/>
      <c r="SLC21" s="217"/>
      <c r="SLD21" s="217"/>
      <c r="SLE21" s="217"/>
      <c r="SLF21" s="217"/>
      <c r="SLG21" s="217"/>
      <c r="SLH21" s="217"/>
      <c r="SLI21" s="217"/>
      <c r="SLJ21" s="217"/>
      <c r="SLK21" s="217"/>
      <c r="SLL21" s="217"/>
      <c r="SLM21" s="217"/>
      <c r="SLN21" s="217"/>
      <c r="SLO21" s="217"/>
      <c r="SLP21" s="217"/>
      <c r="SLQ21" s="217"/>
      <c r="SLR21" s="217"/>
      <c r="SLS21" s="217"/>
      <c r="SLT21" s="217"/>
      <c r="SLU21" s="217"/>
      <c r="SLV21" s="217"/>
      <c r="SLW21" s="217"/>
      <c r="SLX21" s="217"/>
      <c r="SLY21" s="217"/>
      <c r="SLZ21" s="217"/>
      <c r="SMA21" s="217"/>
      <c r="SMB21" s="217"/>
      <c r="SMC21" s="217"/>
      <c r="SMD21" s="217"/>
      <c r="SME21" s="217"/>
      <c r="SMF21" s="217"/>
      <c r="SMG21" s="217"/>
      <c r="SMH21" s="217"/>
      <c r="SMI21" s="217"/>
      <c r="SMJ21" s="217"/>
      <c r="SMK21" s="217"/>
      <c r="SML21" s="217"/>
      <c r="SMM21" s="217"/>
      <c r="SMN21" s="217"/>
      <c r="SMO21" s="217"/>
      <c r="SMP21" s="217"/>
      <c r="SMQ21" s="217"/>
      <c r="SMR21" s="217"/>
      <c r="SMS21" s="217"/>
      <c r="SMT21" s="217"/>
      <c r="SMU21" s="217"/>
      <c r="SMV21" s="217"/>
      <c r="SMW21" s="217"/>
      <c r="SMX21" s="217"/>
      <c r="SMY21" s="217"/>
      <c r="SMZ21" s="217"/>
      <c r="SNA21" s="217"/>
      <c r="SNB21" s="217"/>
      <c r="SNC21" s="217"/>
      <c r="SND21" s="217"/>
      <c r="SNE21" s="217"/>
      <c r="SNF21" s="217"/>
      <c r="SNG21" s="217"/>
      <c r="SNH21" s="217"/>
      <c r="SNI21" s="217"/>
      <c r="SNJ21" s="217"/>
      <c r="SNK21" s="217"/>
      <c r="SNL21" s="217"/>
      <c r="SNM21" s="217"/>
      <c r="SNN21" s="217"/>
      <c r="SNO21" s="217"/>
      <c r="SNP21" s="217"/>
      <c r="SNQ21" s="217"/>
      <c r="SNR21" s="217"/>
      <c r="SNS21" s="217"/>
      <c r="SNT21" s="217"/>
      <c r="SNU21" s="217"/>
      <c r="SNV21" s="217"/>
      <c r="SNW21" s="217"/>
      <c r="SNX21" s="217"/>
      <c r="SNY21" s="217"/>
      <c r="SNZ21" s="217"/>
      <c r="SOA21" s="217"/>
      <c r="SOB21" s="217"/>
      <c r="SOC21" s="217"/>
      <c r="SOD21" s="217"/>
      <c r="SOE21" s="217"/>
      <c r="SOF21" s="217"/>
      <c r="SOG21" s="217"/>
      <c r="SOH21" s="217"/>
      <c r="SOI21" s="217"/>
      <c r="SOJ21" s="217"/>
      <c r="SOK21" s="217"/>
      <c r="SOL21" s="217"/>
      <c r="SOM21" s="217"/>
      <c r="SON21" s="217"/>
      <c r="SOO21" s="217"/>
      <c r="SOP21" s="217"/>
      <c r="SOQ21" s="217"/>
      <c r="SOR21" s="217"/>
      <c r="SOS21" s="217"/>
      <c r="SOT21" s="217"/>
      <c r="SOU21" s="217"/>
      <c r="SOV21" s="217"/>
      <c r="SOW21" s="217"/>
      <c r="SOX21" s="217"/>
      <c r="SOY21" s="217"/>
      <c r="SOZ21" s="217"/>
      <c r="SPA21" s="217"/>
      <c r="SPB21" s="217"/>
      <c r="SPC21" s="217"/>
      <c r="SPD21" s="217"/>
      <c r="SPE21" s="217"/>
      <c r="SPF21" s="217"/>
      <c r="SPG21" s="217"/>
      <c r="SPH21" s="217"/>
      <c r="SPI21" s="217"/>
      <c r="SPJ21" s="217"/>
      <c r="SPK21" s="217"/>
      <c r="SPL21" s="217"/>
      <c r="SPM21" s="217"/>
      <c r="SPN21" s="217"/>
      <c r="SPO21" s="217"/>
      <c r="SPP21" s="217"/>
      <c r="SPQ21" s="217"/>
      <c r="SPR21" s="217"/>
      <c r="SPS21" s="217"/>
      <c r="SPT21" s="217"/>
      <c r="SPU21" s="217"/>
      <c r="SPV21" s="217"/>
      <c r="SPW21" s="217"/>
      <c r="SPX21" s="217"/>
      <c r="SPY21" s="217"/>
      <c r="SPZ21" s="217"/>
      <c r="SQA21" s="217"/>
      <c r="SQB21" s="217"/>
      <c r="SQC21" s="217"/>
      <c r="SQD21" s="217"/>
      <c r="SQE21" s="217"/>
      <c r="SQF21" s="217"/>
      <c r="SQG21" s="217"/>
      <c r="SQH21" s="217"/>
      <c r="SQI21" s="217"/>
      <c r="SQJ21" s="217"/>
      <c r="SQK21" s="217"/>
      <c r="SQL21" s="217"/>
      <c r="SQM21" s="217"/>
      <c r="SQN21" s="217"/>
      <c r="SQO21" s="217"/>
      <c r="SQP21" s="217"/>
      <c r="SQQ21" s="217"/>
      <c r="SQR21" s="217"/>
      <c r="SQS21" s="217"/>
      <c r="SQT21" s="217"/>
      <c r="SQU21" s="217"/>
      <c r="SQV21" s="217"/>
      <c r="SQW21" s="217"/>
      <c r="SQX21" s="217"/>
      <c r="SQY21" s="217"/>
      <c r="SQZ21" s="217"/>
      <c r="SRA21" s="217"/>
      <c r="SRB21" s="217"/>
      <c r="SRC21" s="217"/>
      <c r="SRD21" s="217"/>
      <c r="SRE21" s="217"/>
      <c r="SRF21" s="217"/>
      <c r="SRG21" s="217"/>
      <c r="SRH21" s="217"/>
      <c r="SRI21" s="217"/>
      <c r="SRJ21" s="217"/>
      <c r="SRK21" s="217"/>
      <c r="SRL21" s="217"/>
      <c r="SRM21" s="217"/>
      <c r="SRN21" s="217"/>
      <c r="SRO21" s="217"/>
      <c r="SRP21" s="217"/>
      <c r="SRQ21" s="217"/>
      <c r="SRR21" s="217"/>
      <c r="SRS21" s="217"/>
      <c r="SRT21" s="217"/>
      <c r="SRU21" s="217"/>
      <c r="SRV21" s="217"/>
      <c r="SRW21" s="217"/>
      <c r="SRX21" s="217"/>
      <c r="SRY21" s="217"/>
      <c r="SRZ21" s="217"/>
      <c r="SSA21" s="217"/>
      <c r="SSB21" s="217"/>
      <c r="SSC21" s="217"/>
      <c r="SSD21" s="217"/>
      <c r="SSE21" s="217"/>
      <c r="SSF21" s="217"/>
      <c r="SSG21" s="217"/>
      <c r="SSJ21" s="217"/>
      <c r="SSK21" s="217"/>
      <c r="SSL21" s="217"/>
      <c r="SSM21" s="217"/>
      <c r="SSN21" s="217"/>
      <c r="SSO21" s="217"/>
      <c r="SSP21" s="217"/>
      <c r="SSQ21" s="217"/>
      <c r="SSR21" s="217"/>
      <c r="SSS21" s="217"/>
      <c r="SST21" s="217"/>
      <c r="SSU21" s="217"/>
      <c r="SSV21" s="217"/>
      <c r="SSW21" s="217"/>
      <c r="SSX21" s="217"/>
      <c r="SSY21" s="217"/>
      <c r="SSZ21" s="217"/>
      <c r="STA21" s="217"/>
      <c r="STB21" s="217"/>
      <c r="STC21" s="217"/>
      <c r="STD21" s="217"/>
      <c r="STE21" s="217"/>
      <c r="STF21" s="217"/>
      <c r="STG21" s="217"/>
      <c r="STH21" s="217"/>
      <c r="STI21" s="217"/>
      <c r="STJ21" s="217"/>
      <c r="STK21" s="217"/>
      <c r="STL21" s="217"/>
      <c r="STM21" s="217"/>
      <c r="STN21" s="217"/>
      <c r="STO21" s="217"/>
      <c r="STP21" s="217"/>
      <c r="STQ21" s="217"/>
      <c r="STR21" s="217"/>
      <c r="STS21" s="217"/>
      <c r="STT21" s="217"/>
      <c r="STU21" s="217"/>
      <c r="STV21" s="217"/>
      <c r="STW21" s="217"/>
      <c r="STX21" s="217"/>
      <c r="STY21" s="217"/>
      <c r="STZ21" s="217"/>
      <c r="SUA21" s="217"/>
      <c r="SUB21" s="217"/>
      <c r="SUC21" s="217"/>
      <c r="SUD21" s="217"/>
      <c r="SUE21" s="217"/>
      <c r="SUF21" s="217"/>
      <c r="SUG21" s="217"/>
      <c r="SUH21" s="217"/>
      <c r="SUI21" s="217"/>
      <c r="SUJ21" s="217"/>
      <c r="SUK21" s="217"/>
      <c r="SUL21" s="217"/>
      <c r="SUM21" s="217"/>
      <c r="SUN21" s="217"/>
      <c r="SUO21" s="217"/>
      <c r="SUP21" s="217"/>
      <c r="SUQ21" s="217"/>
      <c r="SUR21" s="217"/>
      <c r="SUS21" s="217"/>
      <c r="SUT21" s="217"/>
      <c r="SUU21" s="217"/>
      <c r="SUV21" s="217"/>
      <c r="SUW21" s="217"/>
      <c r="SUX21" s="217"/>
      <c r="SUY21" s="217"/>
      <c r="SUZ21" s="217"/>
      <c r="SVA21" s="217"/>
      <c r="SVB21" s="217"/>
      <c r="SVC21" s="217"/>
      <c r="SVD21" s="217"/>
      <c r="SVE21" s="217"/>
      <c r="SVF21" s="217"/>
      <c r="SVG21" s="217"/>
      <c r="SVH21" s="217"/>
      <c r="SVI21" s="217"/>
      <c r="SVJ21" s="217"/>
      <c r="SVK21" s="217"/>
      <c r="SVL21" s="217"/>
      <c r="SVM21" s="217"/>
      <c r="SVN21" s="217"/>
      <c r="SVO21" s="217"/>
      <c r="SVP21" s="217"/>
      <c r="SVQ21" s="217"/>
      <c r="SVR21" s="217"/>
      <c r="SVS21" s="217"/>
      <c r="SVT21" s="217"/>
      <c r="SVU21" s="217"/>
      <c r="SVV21" s="217"/>
      <c r="SVW21" s="217"/>
      <c r="SVX21" s="217"/>
      <c r="SVY21" s="217"/>
      <c r="SVZ21" s="217"/>
      <c r="SWA21" s="217"/>
      <c r="SWB21" s="217"/>
      <c r="SWC21" s="217"/>
      <c r="SWD21" s="217"/>
      <c r="SWE21" s="217"/>
      <c r="SWF21" s="217"/>
      <c r="SWG21" s="217"/>
      <c r="SWH21" s="217"/>
      <c r="SWI21" s="217"/>
      <c r="SWJ21" s="217"/>
      <c r="SWK21" s="217"/>
      <c r="SWL21" s="217"/>
      <c r="SWM21" s="217"/>
      <c r="SWN21" s="217"/>
      <c r="SWO21" s="217"/>
      <c r="SWP21" s="217"/>
      <c r="SWQ21" s="217"/>
      <c r="SWR21" s="217"/>
      <c r="SWS21" s="217"/>
      <c r="SWT21" s="217"/>
      <c r="SWU21" s="217"/>
      <c r="SWV21" s="217"/>
      <c r="SWW21" s="217"/>
      <c r="SWX21" s="217"/>
      <c r="SWY21" s="217"/>
      <c r="SWZ21" s="217"/>
      <c r="SXA21" s="217"/>
      <c r="SXB21" s="217"/>
      <c r="SXC21" s="217"/>
      <c r="SXD21" s="217"/>
      <c r="SXE21" s="217"/>
      <c r="SXF21" s="217"/>
      <c r="SXG21" s="217"/>
      <c r="SXH21" s="217"/>
      <c r="SXI21" s="217"/>
      <c r="SXJ21" s="217"/>
      <c r="SXK21" s="217"/>
      <c r="SXL21" s="217"/>
      <c r="SXM21" s="217"/>
      <c r="SXN21" s="217"/>
      <c r="SXO21" s="217"/>
      <c r="SXP21" s="217"/>
      <c r="SXQ21" s="217"/>
      <c r="SXR21" s="217"/>
      <c r="SXS21" s="217"/>
      <c r="SXT21" s="217"/>
      <c r="SXU21" s="217"/>
      <c r="SXV21" s="217"/>
      <c r="SXW21" s="217"/>
      <c r="SXX21" s="217"/>
      <c r="SXY21" s="217"/>
      <c r="SXZ21" s="217"/>
      <c r="SYA21" s="217"/>
      <c r="SYB21" s="217"/>
      <c r="SYC21" s="217"/>
      <c r="SYD21" s="217"/>
      <c r="SYE21" s="217"/>
      <c r="SYF21" s="217"/>
      <c r="SYG21" s="217"/>
      <c r="SYH21" s="217"/>
      <c r="SYI21" s="217"/>
      <c r="SYJ21" s="217"/>
      <c r="SYK21" s="217"/>
      <c r="SYL21" s="217"/>
      <c r="SYM21" s="217"/>
      <c r="SYN21" s="217"/>
      <c r="SYO21" s="217"/>
      <c r="SYP21" s="217"/>
      <c r="SYQ21" s="217"/>
      <c r="SYR21" s="217"/>
      <c r="SYS21" s="217"/>
      <c r="SYT21" s="217"/>
      <c r="SYU21" s="217"/>
      <c r="SYV21" s="217"/>
      <c r="SYW21" s="217"/>
      <c r="SYX21" s="217"/>
      <c r="SYY21" s="217"/>
      <c r="SYZ21" s="217"/>
      <c r="SZA21" s="217"/>
      <c r="SZB21" s="217"/>
      <c r="SZC21" s="217"/>
      <c r="SZD21" s="217"/>
      <c r="SZE21" s="217"/>
      <c r="SZF21" s="217"/>
      <c r="SZG21" s="217"/>
      <c r="SZH21" s="217"/>
      <c r="SZI21" s="217"/>
      <c r="SZJ21" s="217"/>
      <c r="SZK21" s="217"/>
      <c r="SZL21" s="217"/>
      <c r="SZM21" s="217"/>
      <c r="SZN21" s="217"/>
      <c r="SZO21" s="217"/>
      <c r="SZP21" s="217"/>
      <c r="SZQ21" s="217"/>
      <c r="SZR21" s="217"/>
      <c r="SZS21" s="217"/>
      <c r="SZT21" s="217"/>
      <c r="SZU21" s="217"/>
      <c r="SZV21" s="217"/>
      <c r="SZW21" s="217"/>
      <c r="SZX21" s="217"/>
      <c r="SZY21" s="217"/>
      <c r="SZZ21" s="217"/>
      <c r="TAA21" s="217"/>
      <c r="TAB21" s="217"/>
      <c r="TAC21" s="217"/>
      <c r="TAD21" s="217"/>
      <c r="TAE21" s="217"/>
      <c r="TAF21" s="217"/>
      <c r="TAG21" s="217"/>
      <c r="TAH21" s="217"/>
      <c r="TAI21" s="217"/>
      <c r="TAJ21" s="217"/>
      <c r="TAK21" s="217"/>
      <c r="TAL21" s="217"/>
      <c r="TAM21" s="217"/>
      <c r="TAN21" s="217"/>
      <c r="TAO21" s="217"/>
      <c r="TAP21" s="217"/>
      <c r="TAQ21" s="217"/>
      <c r="TAR21" s="217"/>
      <c r="TAS21" s="217"/>
      <c r="TAT21" s="217"/>
      <c r="TAU21" s="217"/>
      <c r="TAV21" s="217"/>
      <c r="TAW21" s="217"/>
      <c r="TAX21" s="217"/>
      <c r="TAY21" s="217"/>
      <c r="TAZ21" s="217"/>
      <c r="TBA21" s="217"/>
      <c r="TBB21" s="217"/>
      <c r="TBC21" s="217"/>
      <c r="TBD21" s="217"/>
      <c r="TBE21" s="217"/>
      <c r="TBF21" s="217"/>
      <c r="TBG21" s="217"/>
      <c r="TBH21" s="217"/>
      <c r="TBI21" s="217"/>
      <c r="TBJ21" s="217"/>
      <c r="TBK21" s="217"/>
      <c r="TBL21" s="217"/>
      <c r="TBM21" s="217"/>
      <c r="TBN21" s="217"/>
      <c r="TBO21" s="217"/>
      <c r="TBP21" s="217"/>
      <c r="TBQ21" s="217"/>
      <c r="TBR21" s="217"/>
      <c r="TBS21" s="217"/>
      <c r="TBT21" s="217"/>
      <c r="TBU21" s="217"/>
      <c r="TBV21" s="217"/>
      <c r="TBW21" s="217"/>
      <c r="TBX21" s="217"/>
      <c r="TBY21" s="217"/>
      <c r="TBZ21" s="217"/>
      <c r="TCA21" s="217"/>
      <c r="TCB21" s="217"/>
      <c r="TCC21" s="217"/>
      <c r="TCF21" s="217"/>
      <c r="TCG21" s="217"/>
      <c r="TCH21" s="217"/>
      <c r="TCI21" s="217"/>
      <c r="TCJ21" s="217"/>
      <c r="TCK21" s="217"/>
      <c r="TCL21" s="217"/>
      <c r="TCM21" s="217"/>
      <c r="TCN21" s="217"/>
      <c r="TCO21" s="217"/>
      <c r="TCP21" s="217"/>
      <c r="TCQ21" s="217"/>
      <c r="TCR21" s="217"/>
      <c r="TCS21" s="217"/>
      <c r="TCT21" s="217"/>
      <c r="TCU21" s="217"/>
      <c r="TCV21" s="217"/>
      <c r="TCW21" s="217"/>
      <c r="TCX21" s="217"/>
      <c r="TCY21" s="217"/>
      <c r="TCZ21" s="217"/>
      <c r="TDA21" s="217"/>
      <c r="TDB21" s="217"/>
      <c r="TDC21" s="217"/>
      <c r="TDD21" s="217"/>
      <c r="TDE21" s="217"/>
      <c r="TDF21" s="217"/>
      <c r="TDG21" s="217"/>
      <c r="TDH21" s="217"/>
      <c r="TDI21" s="217"/>
      <c r="TDJ21" s="217"/>
      <c r="TDK21" s="217"/>
      <c r="TDL21" s="217"/>
      <c r="TDM21" s="217"/>
      <c r="TDN21" s="217"/>
      <c r="TDO21" s="217"/>
      <c r="TDP21" s="217"/>
      <c r="TDQ21" s="217"/>
      <c r="TDR21" s="217"/>
      <c r="TDS21" s="217"/>
      <c r="TDT21" s="217"/>
      <c r="TDU21" s="217"/>
      <c r="TDV21" s="217"/>
      <c r="TDW21" s="217"/>
      <c r="TDX21" s="217"/>
      <c r="TDY21" s="217"/>
      <c r="TDZ21" s="217"/>
      <c r="TEA21" s="217"/>
      <c r="TEB21" s="217"/>
      <c r="TEC21" s="217"/>
      <c r="TED21" s="217"/>
      <c r="TEE21" s="217"/>
      <c r="TEF21" s="217"/>
      <c r="TEG21" s="217"/>
      <c r="TEH21" s="217"/>
      <c r="TEI21" s="217"/>
      <c r="TEJ21" s="217"/>
      <c r="TEK21" s="217"/>
      <c r="TEL21" s="217"/>
      <c r="TEM21" s="217"/>
      <c r="TEN21" s="217"/>
      <c r="TEO21" s="217"/>
      <c r="TEP21" s="217"/>
      <c r="TEQ21" s="217"/>
      <c r="TER21" s="217"/>
      <c r="TES21" s="217"/>
      <c r="TET21" s="217"/>
      <c r="TEU21" s="217"/>
      <c r="TEV21" s="217"/>
      <c r="TEW21" s="217"/>
      <c r="TEX21" s="217"/>
      <c r="TEY21" s="217"/>
      <c r="TEZ21" s="217"/>
      <c r="TFA21" s="217"/>
      <c r="TFB21" s="217"/>
      <c r="TFC21" s="217"/>
      <c r="TFD21" s="217"/>
      <c r="TFE21" s="217"/>
      <c r="TFF21" s="217"/>
      <c r="TFG21" s="217"/>
      <c r="TFH21" s="217"/>
      <c r="TFI21" s="217"/>
      <c r="TFJ21" s="217"/>
      <c r="TFK21" s="217"/>
      <c r="TFL21" s="217"/>
      <c r="TFM21" s="217"/>
      <c r="TFN21" s="217"/>
      <c r="TFO21" s="217"/>
      <c r="TFP21" s="217"/>
      <c r="TFQ21" s="217"/>
      <c r="TFR21" s="217"/>
      <c r="TFS21" s="217"/>
      <c r="TFT21" s="217"/>
      <c r="TFU21" s="217"/>
      <c r="TFV21" s="217"/>
      <c r="TFW21" s="217"/>
      <c r="TFX21" s="217"/>
      <c r="TFY21" s="217"/>
      <c r="TFZ21" s="217"/>
      <c r="TGA21" s="217"/>
      <c r="TGB21" s="217"/>
      <c r="TGC21" s="217"/>
      <c r="TGD21" s="217"/>
      <c r="TGE21" s="217"/>
      <c r="TGF21" s="217"/>
      <c r="TGG21" s="217"/>
      <c r="TGH21" s="217"/>
      <c r="TGI21" s="217"/>
      <c r="TGJ21" s="217"/>
      <c r="TGK21" s="217"/>
      <c r="TGL21" s="217"/>
      <c r="TGM21" s="217"/>
      <c r="TGN21" s="217"/>
      <c r="TGO21" s="217"/>
      <c r="TGP21" s="217"/>
      <c r="TGQ21" s="217"/>
      <c r="TGR21" s="217"/>
      <c r="TGS21" s="217"/>
      <c r="TGT21" s="217"/>
      <c r="TGU21" s="217"/>
      <c r="TGV21" s="217"/>
      <c r="TGW21" s="217"/>
      <c r="TGX21" s="217"/>
      <c r="TGY21" s="217"/>
      <c r="TGZ21" s="217"/>
      <c r="THA21" s="217"/>
      <c r="THB21" s="217"/>
      <c r="THC21" s="217"/>
      <c r="THD21" s="217"/>
      <c r="THE21" s="217"/>
      <c r="THF21" s="217"/>
      <c r="THG21" s="217"/>
      <c r="THH21" s="217"/>
      <c r="THI21" s="217"/>
      <c r="THJ21" s="217"/>
      <c r="THK21" s="217"/>
      <c r="THL21" s="217"/>
      <c r="THM21" s="217"/>
      <c r="THN21" s="217"/>
      <c r="THO21" s="217"/>
      <c r="THP21" s="217"/>
      <c r="THQ21" s="217"/>
      <c r="THR21" s="217"/>
      <c r="THS21" s="217"/>
      <c r="THT21" s="217"/>
      <c r="THU21" s="217"/>
      <c r="THV21" s="217"/>
      <c r="THW21" s="217"/>
      <c r="THX21" s="217"/>
      <c r="THY21" s="217"/>
      <c r="THZ21" s="217"/>
      <c r="TIA21" s="217"/>
      <c r="TIB21" s="217"/>
      <c r="TIC21" s="217"/>
      <c r="TID21" s="217"/>
      <c r="TIE21" s="217"/>
      <c r="TIF21" s="217"/>
      <c r="TIG21" s="217"/>
      <c r="TIH21" s="217"/>
      <c r="TII21" s="217"/>
      <c r="TIJ21" s="217"/>
      <c r="TIK21" s="217"/>
      <c r="TIL21" s="217"/>
      <c r="TIM21" s="217"/>
      <c r="TIN21" s="217"/>
      <c r="TIO21" s="217"/>
      <c r="TIP21" s="217"/>
      <c r="TIQ21" s="217"/>
      <c r="TIR21" s="217"/>
      <c r="TIS21" s="217"/>
      <c r="TIT21" s="217"/>
      <c r="TIU21" s="217"/>
      <c r="TIV21" s="217"/>
      <c r="TIW21" s="217"/>
      <c r="TIX21" s="217"/>
      <c r="TIY21" s="217"/>
      <c r="TIZ21" s="217"/>
      <c r="TJA21" s="217"/>
      <c r="TJB21" s="217"/>
      <c r="TJC21" s="217"/>
      <c r="TJD21" s="217"/>
      <c r="TJE21" s="217"/>
      <c r="TJF21" s="217"/>
      <c r="TJG21" s="217"/>
      <c r="TJH21" s="217"/>
      <c r="TJI21" s="217"/>
      <c r="TJJ21" s="217"/>
      <c r="TJK21" s="217"/>
      <c r="TJL21" s="217"/>
      <c r="TJM21" s="217"/>
      <c r="TJN21" s="217"/>
      <c r="TJO21" s="217"/>
      <c r="TJP21" s="217"/>
      <c r="TJQ21" s="217"/>
      <c r="TJR21" s="217"/>
      <c r="TJS21" s="217"/>
      <c r="TJT21" s="217"/>
      <c r="TJU21" s="217"/>
      <c r="TJV21" s="217"/>
      <c r="TJW21" s="217"/>
      <c r="TJX21" s="217"/>
      <c r="TJY21" s="217"/>
      <c r="TJZ21" s="217"/>
      <c r="TKA21" s="217"/>
      <c r="TKB21" s="217"/>
      <c r="TKC21" s="217"/>
      <c r="TKD21" s="217"/>
      <c r="TKE21" s="217"/>
      <c r="TKF21" s="217"/>
      <c r="TKG21" s="217"/>
      <c r="TKH21" s="217"/>
      <c r="TKI21" s="217"/>
      <c r="TKJ21" s="217"/>
      <c r="TKK21" s="217"/>
      <c r="TKL21" s="217"/>
      <c r="TKM21" s="217"/>
      <c r="TKN21" s="217"/>
      <c r="TKO21" s="217"/>
      <c r="TKP21" s="217"/>
      <c r="TKQ21" s="217"/>
      <c r="TKR21" s="217"/>
      <c r="TKS21" s="217"/>
      <c r="TKT21" s="217"/>
      <c r="TKU21" s="217"/>
      <c r="TKV21" s="217"/>
      <c r="TKW21" s="217"/>
      <c r="TKX21" s="217"/>
      <c r="TKY21" s="217"/>
      <c r="TKZ21" s="217"/>
      <c r="TLA21" s="217"/>
      <c r="TLB21" s="217"/>
      <c r="TLC21" s="217"/>
      <c r="TLD21" s="217"/>
      <c r="TLE21" s="217"/>
      <c r="TLF21" s="217"/>
      <c r="TLG21" s="217"/>
      <c r="TLH21" s="217"/>
      <c r="TLI21" s="217"/>
      <c r="TLJ21" s="217"/>
      <c r="TLK21" s="217"/>
      <c r="TLL21" s="217"/>
      <c r="TLM21" s="217"/>
      <c r="TLN21" s="217"/>
      <c r="TLO21" s="217"/>
      <c r="TLP21" s="217"/>
      <c r="TLQ21" s="217"/>
      <c r="TLR21" s="217"/>
      <c r="TLS21" s="217"/>
      <c r="TLT21" s="217"/>
      <c r="TLU21" s="217"/>
      <c r="TLV21" s="217"/>
      <c r="TLW21" s="217"/>
      <c r="TLX21" s="217"/>
      <c r="TLY21" s="217"/>
      <c r="TMB21" s="217"/>
      <c r="TMC21" s="217"/>
      <c r="TMD21" s="217"/>
      <c r="TME21" s="217"/>
      <c r="TMF21" s="217"/>
      <c r="TMG21" s="217"/>
      <c r="TMH21" s="217"/>
      <c r="TMI21" s="217"/>
      <c r="TMJ21" s="217"/>
      <c r="TMK21" s="217"/>
      <c r="TML21" s="217"/>
      <c r="TMM21" s="217"/>
      <c r="TMN21" s="217"/>
      <c r="TMO21" s="217"/>
      <c r="TMP21" s="217"/>
      <c r="TMQ21" s="217"/>
      <c r="TMR21" s="217"/>
      <c r="TMS21" s="217"/>
      <c r="TMT21" s="217"/>
      <c r="TMU21" s="217"/>
      <c r="TMV21" s="217"/>
      <c r="TMW21" s="217"/>
      <c r="TMX21" s="217"/>
      <c r="TMY21" s="217"/>
      <c r="TMZ21" s="217"/>
      <c r="TNA21" s="217"/>
      <c r="TNB21" s="217"/>
      <c r="TNC21" s="217"/>
      <c r="TND21" s="217"/>
      <c r="TNE21" s="217"/>
      <c r="TNF21" s="217"/>
      <c r="TNG21" s="217"/>
      <c r="TNH21" s="217"/>
      <c r="TNI21" s="217"/>
      <c r="TNJ21" s="217"/>
      <c r="TNK21" s="217"/>
      <c r="TNL21" s="217"/>
      <c r="TNM21" s="217"/>
      <c r="TNN21" s="217"/>
      <c r="TNO21" s="217"/>
      <c r="TNP21" s="217"/>
      <c r="TNQ21" s="217"/>
      <c r="TNR21" s="217"/>
      <c r="TNS21" s="217"/>
      <c r="TNT21" s="217"/>
      <c r="TNU21" s="217"/>
      <c r="TNV21" s="217"/>
      <c r="TNW21" s="217"/>
      <c r="TNX21" s="217"/>
      <c r="TNY21" s="217"/>
      <c r="TNZ21" s="217"/>
      <c r="TOA21" s="217"/>
      <c r="TOB21" s="217"/>
      <c r="TOC21" s="217"/>
      <c r="TOD21" s="217"/>
      <c r="TOE21" s="217"/>
      <c r="TOF21" s="217"/>
      <c r="TOG21" s="217"/>
      <c r="TOH21" s="217"/>
      <c r="TOI21" s="217"/>
      <c r="TOJ21" s="217"/>
      <c r="TOK21" s="217"/>
      <c r="TOL21" s="217"/>
      <c r="TOM21" s="217"/>
      <c r="TON21" s="217"/>
      <c r="TOO21" s="217"/>
      <c r="TOP21" s="217"/>
      <c r="TOQ21" s="217"/>
      <c r="TOR21" s="217"/>
      <c r="TOS21" s="217"/>
      <c r="TOT21" s="217"/>
      <c r="TOU21" s="217"/>
      <c r="TOV21" s="217"/>
      <c r="TOW21" s="217"/>
      <c r="TOX21" s="217"/>
      <c r="TOY21" s="217"/>
      <c r="TOZ21" s="217"/>
      <c r="TPA21" s="217"/>
      <c r="TPB21" s="217"/>
      <c r="TPC21" s="217"/>
      <c r="TPD21" s="217"/>
      <c r="TPE21" s="217"/>
      <c r="TPF21" s="217"/>
      <c r="TPG21" s="217"/>
      <c r="TPH21" s="217"/>
      <c r="TPI21" s="217"/>
      <c r="TPJ21" s="217"/>
      <c r="TPK21" s="217"/>
      <c r="TPL21" s="217"/>
      <c r="TPM21" s="217"/>
      <c r="TPN21" s="217"/>
      <c r="TPO21" s="217"/>
      <c r="TPP21" s="217"/>
      <c r="TPQ21" s="217"/>
      <c r="TPR21" s="217"/>
      <c r="TPS21" s="217"/>
      <c r="TPT21" s="217"/>
      <c r="TPU21" s="217"/>
      <c r="TPV21" s="217"/>
      <c r="TPW21" s="217"/>
      <c r="TPX21" s="217"/>
      <c r="TPY21" s="217"/>
      <c r="TPZ21" s="217"/>
      <c r="TQA21" s="217"/>
      <c r="TQB21" s="217"/>
      <c r="TQC21" s="217"/>
      <c r="TQD21" s="217"/>
      <c r="TQE21" s="217"/>
      <c r="TQF21" s="217"/>
      <c r="TQG21" s="217"/>
      <c r="TQH21" s="217"/>
      <c r="TQI21" s="217"/>
      <c r="TQJ21" s="217"/>
      <c r="TQK21" s="217"/>
      <c r="TQL21" s="217"/>
      <c r="TQM21" s="217"/>
      <c r="TQN21" s="217"/>
      <c r="TQO21" s="217"/>
      <c r="TQP21" s="217"/>
      <c r="TQQ21" s="217"/>
      <c r="TQR21" s="217"/>
      <c r="TQS21" s="217"/>
      <c r="TQT21" s="217"/>
      <c r="TQU21" s="217"/>
      <c r="TQV21" s="217"/>
      <c r="TQW21" s="217"/>
      <c r="TQX21" s="217"/>
      <c r="TQY21" s="217"/>
      <c r="TQZ21" s="217"/>
      <c r="TRA21" s="217"/>
      <c r="TRB21" s="217"/>
      <c r="TRC21" s="217"/>
      <c r="TRD21" s="217"/>
      <c r="TRE21" s="217"/>
      <c r="TRF21" s="217"/>
      <c r="TRG21" s="217"/>
      <c r="TRH21" s="217"/>
      <c r="TRI21" s="217"/>
      <c r="TRJ21" s="217"/>
      <c r="TRK21" s="217"/>
      <c r="TRL21" s="217"/>
      <c r="TRM21" s="217"/>
      <c r="TRN21" s="217"/>
      <c r="TRO21" s="217"/>
      <c r="TRP21" s="217"/>
      <c r="TRQ21" s="217"/>
      <c r="TRR21" s="217"/>
      <c r="TRS21" s="217"/>
      <c r="TRT21" s="217"/>
      <c r="TRU21" s="217"/>
      <c r="TRV21" s="217"/>
      <c r="TRW21" s="217"/>
      <c r="TRX21" s="217"/>
      <c r="TRY21" s="217"/>
      <c r="TRZ21" s="217"/>
      <c r="TSA21" s="217"/>
      <c r="TSB21" s="217"/>
      <c r="TSC21" s="217"/>
      <c r="TSD21" s="217"/>
      <c r="TSE21" s="217"/>
      <c r="TSF21" s="217"/>
      <c r="TSG21" s="217"/>
      <c r="TSH21" s="217"/>
      <c r="TSI21" s="217"/>
      <c r="TSJ21" s="217"/>
      <c r="TSK21" s="217"/>
      <c r="TSL21" s="217"/>
      <c r="TSM21" s="217"/>
      <c r="TSN21" s="217"/>
      <c r="TSO21" s="217"/>
      <c r="TSP21" s="217"/>
      <c r="TSQ21" s="217"/>
      <c r="TSR21" s="217"/>
      <c r="TSS21" s="217"/>
      <c r="TST21" s="217"/>
      <c r="TSU21" s="217"/>
      <c r="TSV21" s="217"/>
      <c r="TSW21" s="217"/>
      <c r="TSX21" s="217"/>
      <c r="TSY21" s="217"/>
      <c r="TSZ21" s="217"/>
      <c r="TTA21" s="217"/>
      <c r="TTB21" s="217"/>
      <c r="TTC21" s="217"/>
      <c r="TTD21" s="217"/>
      <c r="TTE21" s="217"/>
      <c r="TTF21" s="217"/>
      <c r="TTG21" s="217"/>
      <c r="TTH21" s="217"/>
      <c r="TTI21" s="217"/>
      <c r="TTJ21" s="217"/>
      <c r="TTK21" s="217"/>
      <c r="TTL21" s="217"/>
      <c r="TTM21" s="217"/>
      <c r="TTN21" s="217"/>
      <c r="TTO21" s="217"/>
      <c r="TTP21" s="217"/>
      <c r="TTQ21" s="217"/>
      <c r="TTR21" s="217"/>
      <c r="TTS21" s="217"/>
      <c r="TTT21" s="217"/>
      <c r="TTU21" s="217"/>
      <c r="TTV21" s="217"/>
      <c r="TTW21" s="217"/>
      <c r="TTX21" s="217"/>
      <c r="TTY21" s="217"/>
      <c r="TTZ21" s="217"/>
      <c r="TUA21" s="217"/>
      <c r="TUB21" s="217"/>
      <c r="TUC21" s="217"/>
      <c r="TUD21" s="217"/>
      <c r="TUE21" s="217"/>
      <c r="TUF21" s="217"/>
      <c r="TUG21" s="217"/>
      <c r="TUH21" s="217"/>
      <c r="TUI21" s="217"/>
      <c r="TUJ21" s="217"/>
      <c r="TUK21" s="217"/>
      <c r="TUL21" s="217"/>
      <c r="TUM21" s="217"/>
      <c r="TUN21" s="217"/>
      <c r="TUO21" s="217"/>
      <c r="TUP21" s="217"/>
      <c r="TUQ21" s="217"/>
      <c r="TUR21" s="217"/>
      <c r="TUS21" s="217"/>
      <c r="TUT21" s="217"/>
      <c r="TUU21" s="217"/>
      <c r="TUV21" s="217"/>
      <c r="TUW21" s="217"/>
      <c r="TUX21" s="217"/>
      <c r="TUY21" s="217"/>
      <c r="TUZ21" s="217"/>
      <c r="TVA21" s="217"/>
      <c r="TVB21" s="217"/>
      <c r="TVC21" s="217"/>
      <c r="TVD21" s="217"/>
      <c r="TVE21" s="217"/>
      <c r="TVF21" s="217"/>
      <c r="TVG21" s="217"/>
      <c r="TVH21" s="217"/>
      <c r="TVI21" s="217"/>
      <c r="TVJ21" s="217"/>
      <c r="TVK21" s="217"/>
      <c r="TVL21" s="217"/>
      <c r="TVM21" s="217"/>
      <c r="TVN21" s="217"/>
      <c r="TVO21" s="217"/>
      <c r="TVP21" s="217"/>
      <c r="TVQ21" s="217"/>
      <c r="TVR21" s="217"/>
      <c r="TVS21" s="217"/>
      <c r="TVT21" s="217"/>
      <c r="TVU21" s="217"/>
      <c r="TVX21" s="217"/>
      <c r="TVY21" s="217"/>
      <c r="TVZ21" s="217"/>
      <c r="TWA21" s="217"/>
      <c r="TWB21" s="217"/>
      <c r="TWC21" s="217"/>
      <c r="TWD21" s="217"/>
      <c r="TWE21" s="217"/>
      <c r="TWF21" s="217"/>
      <c r="TWG21" s="217"/>
      <c r="TWH21" s="217"/>
      <c r="TWI21" s="217"/>
      <c r="TWJ21" s="217"/>
      <c r="TWK21" s="217"/>
      <c r="TWL21" s="217"/>
      <c r="TWM21" s="217"/>
      <c r="TWN21" s="217"/>
      <c r="TWO21" s="217"/>
      <c r="TWP21" s="217"/>
      <c r="TWQ21" s="217"/>
      <c r="TWR21" s="217"/>
      <c r="TWS21" s="217"/>
      <c r="TWT21" s="217"/>
      <c r="TWU21" s="217"/>
      <c r="TWV21" s="217"/>
      <c r="TWW21" s="217"/>
      <c r="TWX21" s="217"/>
      <c r="TWY21" s="217"/>
      <c r="TWZ21" s="217"/>
      <c r="TXA21" s="217"/>
      <c r="TXB21" s="217"/>
      <c r="TXC21" s="217"/>
      <c r="TXD21" s="217"/>
      <c r="TXE21" s="217"/>
      <c r="TXF21" s="217"/>
      <c r="TXG21" s="217"/>
      <c r="TXH21" s="217"/>
      <c r="TXI21" s="217"/>
      <c r="TXJ21" s="217"/>
      <c r="TXK21" s="217"/>
      <c r="TXL21" s="217"/>
      <c r="TXM21" s="217"/>
      <c r="TXN21" s="217"/>
      <c r="TXO21" s="217"/>
      <c r="TXP21" s="217"/>
      <c r="TXQ21" s="217"/>
      <c r="TXR21" s="217"/>
      <c r="TXS21" s="217"/>
      <c r="TXT21" s="217"/>
      <c r="TXU21" s="217"/>
      <c r="TXV21" s="217"/>
      <c r="TXW21" s="217"/>
      <c r="TXX21" s="217"/>
      <c r="TXY21" s="217"/>
      <c r="TXZ21" s="217"/>
      <c r="TYA21" s="217"/>
      <c r="TYB21" s="217"/>
      <c r="TYC21" s="217"/>
      <c r="TYD21" s="217"/>
      <c r="TYE21" s="217"/>
      <c r="TYF21" s="217"/>
      <c r="TYG21" s="217"/>
      <c r="TYH21" s="217"/>
      <c r="TYI21" s="217"/>
      <c r="TYJ21" s="217"/>
      <c r="TYK21" s="217"/>
      <c r="TYL21" s="217"/>
      <c r="TYM21" s="217"/>
      <c r="TYN21" s="217"/>
      <c r="TYO21" s="217"/>
      <c r="TYP21" s="217"/>
      <c r="TYQ21" s="217"/>
      <c r="TYR21" s="217"/>
      <c r="TYS21" s="217"/>
      <c r="TYT21" s="217"/>
      <c r="TYU21" s="217"/>
      <c r="TYV21" s="217"/>
      <c r="TYW21" s="217"/>
      <c r="TYX21" s="217"/>
      <c r="TYY21" s="217"/>
      <c r="TYZ21" s="217"/>
      <c r="TZA21" s="217"/>
      <c r="TZB21" s="217"/>
      <c r="TZC21" s="217"/>
      <c r="TZD21" s="217"/>
      <c r="TZE21" s="217"/>
      <c r="TZF21" s="217"/>
      <c r="TZG21" s="217"/>
      <c r="TZH21" s="217"/>
      <c r="TZI21" s="217"/>
      <c r="TZJ21" s="217"/>
      <c r="TZK21" s="217"/>
      <c r="TZL21" s="217"/>
      <c r="TZM21" s="217"/>
      <c r="TZN21" s="217"/>
      <c r="TZO21" s="217"/>
      <c r="TZP21" s="217"/>
      <c r="TZQ21" s="217"/>
      <c r="TZR21" s="217"/>
      <c r="TZS21" s="217"/>
      <c r="TZT21" s="217"/>
      <c r="TZU21" s="217"/>
      <c r="TZV21" s="217"/>
      <c r="TZW21" s="217"/>
      <c r="TZX21" s="217"/>
      <c r="TZY21" s="217"/>
      <c r="TZZ21" s="217"/>
      <c r="UAA21" s="217"/>
      <c r="UAB21" s="217"/>
      <c r="UAC21" s="217"/>
      <c r="UAD21" s="217"/>
      <c r="UAE21" s="217"/>
      <c r="UAF21" s="217"/>
      <c r="UAG21" s="217"/>
      <c r="UAH21" s="217"/>
      <c r="UAI21" s="217"/>
      <c r="UAJ21" s="217"/>
      <c r="UAK21" s="217"/>
      <c r="UAL21" s="217"/>
      <c r="UAM21" s="217"/>
      <c r="UAN21" s="217"/>
      <c r="UAO21" s="217"/>
      <c r="UAP21" s="217"/>
      <c r="UAQ21" s="217"/>
      <c r="UAR21" s="217"/>
      <c r="UAS21" s="217"/>
      <c r="UAT21" s="217"/>
      <c r="UAU21" s="217"/>
      <c r="UAV21" s="217"/>
      <c r="UAW21" s="217"/>
      <c r="UAX21" s="217"/>
      <c r="UAY21" s="217"/>
      <c r="UAZ21" s="217"/>
      <c r="UBA21" s="217"/>
      <c r="UBB21" s="217"/>
      <c r="UBC21" s="217"/>
      <c r="UBD21" s="217"/>
      <c r="UBE21" s="217"/>
      <c r="UBF21" s="217"/>
      <c r="UBG21" s="217"/>
      <c r="UBH21" s="217"/>
      <c r="UBI21" s="217"/>
      <c r="UBJ21" s="217"/>
      <c r="UBK21" s="217"/>
      <c r="UBL21" s="217"/>
      <c r="UBM21" s="217"/>
      <c r="UBN21" s="217"/>
      <c r="UBO21" s="217"/>
      <c r="UBP21" s="217"/>
      <c r="UBQ21" s="217"/>
      <c r="UBR21" s="217"/>
      <c r="UBS21" s="217"/>
      <c r="UBT21" s="217"/>
      <c r="UBU21" s="217"/>
      <c r="UBV21" s="217"/>
      <c r="UBW21" s="217"/>
      <c r="UBX21" s="217"/>
      <c r="UBY21" s="217"/>
      <c r="UBZ21" s="217"/>
      <c r="UCA21" s="217"/>
      <c r="UCB21" s="217"/>
      <c r="UCC21" s="217"/>
      <c r="UCD21" s="217"/>
      <c r="UCE21" s="217"/>
      <c r="UCF21" s="217"/>
      <c r="UCG21" s="217"/>
      <c r="UCH21" s="217"/>
      <c r="UCI21" s="217"/>
      <c r="UCJ21" s="217"/>
      <c r="UCK21" s="217"/>
      <c r="UCL21" s="217"/>
      <c r="UCM21" s="217"/>
      <c r="UCN21" s="217"/>
      <c r="UCO21" s="217"/>
      <c r="UCP21" s="217"/>
      <c r="UCQ21" s="217"/>
      <c r="UCR21" s="217"/>
      <c r="UCS21" s="217"/>
      <c r="UCT21" s="217"/>
      <c r="UCU21" s="217"/>
      <c r="UCV21" s="217"/>
      <c r="UCW21" s="217"/>
      <c r="UCX21" s="217"/>
      <c r="UCY21" s="217"/>
      <c r="UCZ21" s="217"/>
      <c r="UDA21" s="217"/>
      <c r="UDB21" s="217"/>
      <c r="UDC21" s="217"/>
      <c r="UDD21" s="217"/>
      <c r="UDE21" s="217"/>
      <c r="UDF21" s="217"/>
      <c r="UDG21" s="217"/>
      <c r="UDH21" s="217"/>
      <c r="UDI21" s="217"/>
      <c r="UDJ21" s="217"/>
      <c r="UDK21" s="217"/>
      <c r="UDL21" s="217"/>
      <c r="UDM21" s="217"/>
      <c r="UDN21" s="217"/>
      <c r="UDO21" s="217"/>
      <c r="UDP21" s="217"/>
      <c r="UDQ21" s="217"/>
      <c r="UDR21" s="217"/>
      <c r="UDS21" s="217"/>
      <c r="UDT21" s="217"/>
      <c r="UDU21" s="217"/>
      <c r="UDV21" s="217"/>
      <c r="UDW21" s="217"/>
      <c r="UDX21" s="217"/>
      <c r="UDY21" s="217"/>
      <c r="UDZ21" s="217"/>
      <c r="UEA21" s="217"/>
      <c r="UEB21" s="217"/>
      <c r="UEC21" s="217"/>
      <c r="UED21" s="217"/>
      <c r="UEE21" s="217"/>
      <c r="UEF21" s="217"/>
      <c r="UEG21" s="217"/>
      <c r="UEH21" s="217"/>
      <c r="UEI21" s="217"/>
      <c r="UEJ21" s="217"/>
      <c r="UEK21" s="217"/>
      <c r="UEL21" s="217"/>
      <c r="UEM21" s="217"/>
      <c r="UEN21" s="217"/>
      <c r="UEO21" s="217"/>
      <c r="UEP21" s="217"/>
      <c r="UEQ21" s="217"/>
      <c r="UER21" s="217"/>
      <c r="UES21" s="217"/>
      <c r="UET21" s="217"/>
      <c r="UEU21" s="217"/>
      <c r="UEV21" s="217"/>
      <c r="UEW21" s="217"/>
      <c r="UEX21" s="217"/>
      <c r="UEY21" s="217"/>
      <c r="UEZ21" s="217"/>
      <c r="UFA21" s="217"/>
      <c r="UFB21" s="217"/>
      <c r="UFC21" s="217"/>
      <c r="UFD21" s="217"/>
      <c r="UFE21" s="217"/>
      <c r="UFF21" s="217"/>
      <c r="UFG21" s="217"/>
      <c r="UFH21" s="217"/>
      <c r="UFI21" s="217"/>
      <c r="UFJ21" s="217"/>
      <c r="UFK21" s="217"/>
      <c r="UFL21" s="217"/>
      <c r="UFM21" s="217"/>
      <c r="UFN21" s="217"/>
      <c r="UFO21" s="217"/>
      <c r="UFP21" s="217"/>
      <c r="UFQ21" s="217"/>
      <c r="UFT21" s="217"/>
      <c r="UFU21" s="217"/>
      <c r="UFV21" s="217"/>
      <c r="UFW21" s="217"/>
      <c r="UFX21" s="217"/>
      <c r="UFY21" s="217"/>
      <c r="UFZ21" s="217"/>
      <c r="UGA21" s="217"/>
      <c r="UGB21" s="217"/>
      <c r="UGC21" s="217"/>
      <c r="UGD21" s="217"/>
      <c r="UGE21" s="217"/>
      <c r="UGF21" s="217"/>
      <c r="UGG21" s="217"/>
      <c r="UGH21" s="217"/>
      <c r="UGI21" s="217"/>
      <c r="UGJ21" s="217"/>
      <c r="UGK21" s="217"/>
      <c r="UGL21" s="217"/>
      <c r="UGM21" s="217"/>
      <c r="UGN21" s="217"/>
      <c r="UGO21" s="217"/>
      <c r="UGP21" s="217"/>
      <c r="UGQ21" s="217"/>
      <c r="UGR21" s="217"/>
      <c r="UGS21" s="217"/>
      <c r="UGT21" s="217"/>
      <c r="UGU21" s="217"/>
      <c r="UGV21" s="217"/>
      <c r="UGW21" s="217"/>
      <c r="UGX21" s="217"/>
      <c r="UGY21" s="217"/>
      <c r="UGZ21" s="217"/>
      <c r="UHA21" s="217"/>
      <c r="UHB21" s="217"/>
      <c r="UHC21" s="217"/>
      <c r="UHD21" s="217"/>
      <c r="UHE21" s="217"/>
      <c r="UHF21" s="217"/>
      <c r="UHG21" s="217"/>
      <c r="UHH21" s="217"/>
      <c r="UHI21" s="217"/>
      <c r="UHJ21" s="217"/>
      <c r="UHK21" s="217"/>
      <c r="UHL21" s="217"/>
      <c r="UHM21" s="217"/>
      <c r="UHN21" s="217"/>
      <c r="UHO21" s="217"/>
      <c r="UHP21" s="217"/>
      <c r="UHQ21" s="217"/>
      <c r="UHR21" s="217"/>
      <c r="UHS21" s="217"/>
      <c r="UHT21" s="217"/>
      <c r="UHU21" s="217"/>
      <c r="UHV21" s="217"/>
      <c r="UHW21" s="217"/>
      <c r="UHX21" s="217"/>
      <c r="UHY21" s="217"/>
      <c r="UHZ21" s="217"/>
      <c r="UIA21" s="217"/>
      <c r="UIB21" s="217"/>
      <c r="UIC21" s="217"/>
      <c r="UID21" s="217"/>
      <c r="UIE21" s="217"/>
      <c r="UIF21" s="217"/>
      <c r="UIG21" s="217"/>
      <c r="UIH21" s="217"/>
      <c r="UII21" s="217"/>
      <c r="UIJ21" s="217"/>
      <c r="UIK21" s="217"/>
      <c r="UIL21" s="217"/>
      <c r="UIM21" s="217"/>
      <c r="UIN21" s="217"/>
      <c r="UIO21" s="217"/>
      <c r="UIP21" s="217"/>
      <c r="UIQ21" s="217"/>
      <c r="UIR21" s="217"/>
      <c r="UIS21" s="217"/>
      <c r="UIT21" s="217"/>
      <c r="UIU21" s="217"/>
      <c r="UIV21" s="217"/>
      <c r="UIW21" s="217"/>
      <c r="UIX21" s="217"/>
      <c r="UIY21" s="217"/>
      <c r="UIZ21" s="217"/>
      <c r="UJA21" s="217"/>
      <c r="UJB21" s="217"/>
      <c r="UJC21" s="217"/>
      <c r="UJD21" s="217"/>
      <c r="UJE21" s="217"/>
      <c r="UJF21" s="217"/>
      <c r="UJG21" s="217"/>
      <c r="UJH21" s="217"/>
      <c r="UJI21" s="217"/>
      <c r="UJJ21" s="217"/>
      <c r="UJK21" s="217"/>
      <c r="UJL21" s="217"/>
      <c r="UJM21" s="217"/>
      <c r="UJN21" s="217"/>
      <c r="UJO21" s="217"/>
      <c r="UJP21" s="217"/>
      <c r="UJQ21" s="217"/>
      <c r="UJR21" s="217"/>
      <c r="UJS21" s="217"/>
      <c r="UJT21" s="217"/>
      <c r="UJU21" s="217"/>
      <c r="UJV21" s="217"/>
      <c r="UJW21" s="217"/>
      <c r="UJX21" s="217"/>
      <c r="UJY21" s="217"/>
      <c r="UJZ21" s="217"/>
      <c r="UKA21" s="217"/>
      <c r="UKB21" s="217"/>
      <c r="UKC21" s="217"/>
      <c r="UKD21" s="217"/>
      <c r="UKE21" s="217"/>
      <c r="UKF21" s="217"/>
      <c r="UKG21" s="217"/>
      <c r="UKH21" s="217"/>
      <c r="UKI21" s="217"/>
      <c r="UKJ21" s="217"/>
      <c r="UKK21" s="217"/>
      <c r="UKL21" s="217"/>
      <c r="UKM21" s="217"/>
      <c r="UKN21" s="217"/>
      <c r="UKO21" s="217"/>
      <c r="UKP21" s="217"/>
      <c r="UKQ21" s="217"/>
      <c r="UKR21" s="217"/>
      <c r="UKS21" s="217"/>
      <c r="UKT21" s="217"/>
      <c r="UKU21" s="217"/>
      <c r="UKV21" s="217"/>
      <c r="UKW21" s="217"/>
      <c r="UKX21" s="217"/>
      <c r="UKY21" s="217"/>
      <c r="UKZ21" s="217"/>
      <c r="ULA21" s="217"/>
      <c r="ULB21" s="217"/>
      <c r="ULC21" s="217"/>
      <c r="ULD21" s="217"/>
      <c r="ULE21" s="217"/>
      <c r="ULF21" s="217"/>
      <c r="ULG21" s="217"/>
      <c r="ULH21" s="217"/>
      <c r="ULI21" s="217"/>
      <c r="ULJ21" s="217"/>
      <c r="ULK21" s="217"/>
      <c r="ULL21" s="217"/>
      <c r="ULM21" s="217"/>
      <c r="ULN21" s="217"/>
      <c r="ULO21" s="217"/>
      <c r="ULP21" s="217"/>
      <c r="ULQ21" s="217"/>
      <c r="ULR21" s="217"/>
      <c r="ULS21" s="217"/>
      <c r="ULT21" s="217"/>
      <c r="ULU21" s="217"/>
      <c r="ULV21" s="217"/>
      <c r="ULW21" s="217"/>
      <c r="ULX21" s="217"/>
      <c r="ULY21" s="217"/>
      <c r="ULZ21" s="217"/>
      <c r="UMA21" s="217"/>
      <c r="UMB21" s="217"/>
      <c r="UMC21" s="217"/>
      <c r="UMD21" s="217"/>
      <c r="UME21" s="217"/>
      <c r="UMF21" s="217"/>
      <c r="UMG21" s="217"/>
      <c r="UMH21" s="217"/>
      <c r="UMI21" s="217"/>
      <c r="UMJ21" s="217"/>
      <c r="UMK21" s="217"/>
      <c r="UML21" s="217"/>
      <c r="UMM21" s="217"/>
      <c r="UMN21" s="217"/>
      <c r="UMO21" s="217"/>
      <c r="UMP21" s="217"/>
      <c r="UMQ21" s="217"/>
      <c r="UMR21" s="217"/>
      <c r="UMS21" s="217"/>
      <c r="UMT21" s="217"/>
      <c r="UMU21" s="217"/>
      <c r="UMV21" s="217"/>
      <c r="UMW21" s="217"/>
      <c r="UMX21" s="217"/>
      <c r="UMY21" s="217"/>
      <c r="UMZ21" s="217"/>
      <c r="UNA21" s="217"/>
      <c r="UNB21" s="217"/>
      <c r="UNC21" s="217"/>
      <c r="UND21" s="217"/>
      <c r="UNE21" s="217"/>
      <c r="UNF21" s="217"/>
      <c r="UNG21" s="217"/>
      <c r="UNH21" s="217"/>
      <c r="UNI21" s="217"/>
      <c r="UNJ21" s="217"/>
      <c r="UNK21" s="217"/>
      <c r="UNL21" s="217"/>
      <c r="UNM21" s="217"/>
      <c r="UNN21" s="217"/>
      <c r="UNO21" s="217"/>
      <c r="UNP21" s="217"/>
      <c r="UNQ21" s="217"/>
      <c r="UNR21" s="217"/>
      <c r="UNS21" s="217"/>
      <c r="UNT21" s="217"/>
      <c r="UNU21" s="217"/>
      <c r="UNV21" s="217"/>
      <c r="UNW21" s="217"/>
      <c r="UNX21" s="217"/>
      <c r="UNY21" s="217"/>
      <c r="UNZ21" s="217"/>
      <c r="UOA21" s="217"/>
      <c r="UOB21" s="217"/>
      <c r="UOC21" s="217"/>
      <c r="UOD21" s="217"/>
      <c r="UOE21" s="217"/>
      <c r="UOF21" s="217"/>
      <c r="UOG21" s="217"/>
      <c r="UOH21" s="217"/>
      <c r="UOI21" s="217"/>
      <c r="UOJ21" s="217"/>
      <c r="UOK21" s="217"/>
      <c r="UOL21" s="217"/>
      <c r="UOM21" s="217"/>
      <c r="UON21" s="217"/>
      <c r="UOO21" s="217"/>
      <c r="UOP21" s="217"/>
      <c r="UOQ21" s="217"/>
      <c r="UOR21" s="217"/>
      <c r="UOS21" s="217"/>
      <c r="UOT21" s="217"/>
      <c r="UOU21" s="217"/>
      <c r="UOV21" s="217"/>
      <c r="UOW21" s="217"/>
      <c r="UOX21" s="217"/>
      <c r="UOY21" s="217"/>
      <c r="UOZ21" s="217"/>
      <c r="UPA21" s="217"/>
      <c r="UPB21" s="217"/>
      <c r="UPC21" s="217"/>
      <c r="UPD21" s="217"/>
      <c r="UPE21" s="217"/>
      <c r="UPF21" s="217"/>
      <c r="UPG21" s="217"/>
      <c r="UPH21" s="217"/>
      <c r="UPI21" s="217"/>
      <c r="UPJ21" s="217"/>
      <c r="UPK21" s="217"/>
      <c r="UPL21" s="217"/>
      <c r="UPM21" s="217"/>
      <c r="UPP21" s="217"/>
      <c r="UPQ21" s="217"/>
      <c r="UPR21" s="217"/>
      <c r="UPS21" s="217"/>
      <c r="UPT21" s="217"/>
      <c r="UPU21" s="217"/>
      <c r="UPV21" s="217"/>
      <c r="UPW21" s="217"/>
      <c r="UPX21" s="217"/>
      <c r="UPY21" s="217"/>
      <c r="UPZ21" s="217"/>
      <c r="UQA21" s="217"/>
      <c r="UQB21" s="217"/>
      <c r="UQC21" s="217"/>
      <c r="UQD21" s="217"/>
      <c r="UQE21" s="217"/>
      <c r="UQF21" s="217"/>
      <c r="UQG21" s="217"/>
      <c r="UQH21" s="217"/>
      <c r="UQI21" s="217"/>
      <c r="UQJ21" s="217"/>
      <c r="UQK21" s="217"/>
      <c r="UQL21" s="217"/>
      <c r="UQM21" s="217"/>
      <c r="UQN21" s="217"/>
      <c r="UQO21" s="217"/>
      <c r="UQP21" s="217"/>
      <c r="UQQ21" s="217"/>
      <c r="UQR21" s="217"/>
      <c r="UQS21" s="217"/>
      <c r="UQT21" s="217"/>
      <c r="UQU21" s="217"/>
      <c r="UQV21" s="217"/>
      <c r="UQW21" s="217"/>
      <c r="UQX21" s="217"/>
      <c r="UQY21" s="217"/>
      <c r="UQZ21" s="217"/>
      <c r="URA21" s="217"/>
      <c r="URB21" s="217"/>
      <c r="URC21" s="217"/>
      <c r="URD21" s="217"/>
      <c r="URE21" s="217"/>
      <c r="URF21" s="217"/>
      <c r="URG21" s="217"/>
      <c r="URH21" s="217"/>
      <c r="URI21" s="217"/>
      <c r="URJ21" s="217"/>
      <c r="URK21" s="217"/>
      <c r="URL21" s="217"/>
      <c r="URM21" s="217"/>
      <c r="URN21" s="217"/>
      <c r="URO21" s="217"/>
      <c r="URP21" s="217"/>
      <c r="URQ21" s="217"/>
      <c r="URR21" s="217"/>
      <c r="URS21" s="217"/>
      <c r="URT21" s="217"/>
      <c r="URU21" s="217"/>
      <c r="URV21" s="217"/>
      <c r="URW21" s="217"/>
      <c r="URX21" s="217"/>
      <c r="URY21" s="217"/>
      <c r="URZ21" s="217"/>
      <c r="USA21" s="217"/>
      <c r="USB21" s="217"/>
      <c r="USC21" s="217"/>
      <c r="USD21" s="217"/>
      <c r="USE21" s="217"/>
      <c r="USF21" s="217"/>
      <c r="USG21" s="217"/>
      <c r="USH21" s="217"/>
      <c r="USI21" s="217"/>
      <c r="USJ21" s="217"/>
      <c r="USK21" s="217"/>
      <c r="USL21" s="217"/>
      <c r="USM21" s="217"/>
      <c r="USN21" s="217"/>
      <c r="USO21" s="217"/>
      <c r="USP21" s="217"/>
      <c r="USQ21" s="217"/>
      <c r="USR21" s="217"/>
      <c r="USS21" s="217"/>
      <c r="UST21" s="217"/>
      <c r="USU21" s="217"/>
      <c r="USV21" s="217"/>
      <c r="USW21" s="217"/>
      <c r="USX21" s="217"/>
      <c r="USY21" s="217"/>
      <c r="USZ21" s="217"/>
      <c r="UTA21" s="217"/>
      <c r="UTB21" s="217"/>
      <c r="UTC21" s="217"/>
      <c r="UTD21" s="217"/>
      <c r="UTE21" s="217"/>
      <c r="UTF21" s="217"/>
      <c r="UTG21" s="217"/>
      <c r="UTH21" s="217"/>
      <c r="UTI21" s="217"/>
      <c r="UTJ21" s="217"/>
      <c r="UTK21" s="217"/>
      <c r="UTL21" s="217"/>
      <c r="UTM21" s="217"/>
      <c r="UTN21" s="217"/>
      <c r="UTO21" s="217"/>
      <c r="UTP21" s="217"/>
      <c r="UTQ21" s="217"/>
      <c r="UTR21" s="217"/>
      <c r="UTS21" s="217"/>
      <c r="UTT21" s="217"/>
      <c r="UTU21" s="217"/>
      <c r="UTV21" s="217"/>
      <c r="UTW21" s="217"/>
      <c r="UTX21" s="217"/>
      <c r="UTY21" s="217"/>
      <c r="UTZ21" s="217"/>
      <c r="UUA21" s="217"/>
      <c r="UUB21" s="217"/>
      <c r="UUC21" s="217"/>
      <c r="UUD21" s="217"/>
      <c r="UUE21" s="217"/>
      <c r="UUF21" s="217"/>
      <c r="UUG21" s="217"/>
      <c r="UUH21" s="217"/>
      <c r="UUI21" s="217"/>
      <c r="UUJ21" s="217"/>
      <c r="UUK21" s="217"/>
      <c r="UUL21" s="217"/>
      <c r="UUM21" s="217"/>
      <c r="UUN21" s="217"/>
      <c r="UUO21" s="217"/>
      <c r="UUP21" s="217"/>
      <c r="UUQ21" s="217"/>
      <c r="UUR21" s="217"/>
      <c r="UUS21" s="217"/>
      <c r="UUT21" s="217"/>
      <c r="UUU21" s="217"/>
      <c r="UUV21" s="217"/>
      <c r="UUW21" s="217"/>
      <c r="UUX21" s="217"/>
      <c r="UUY21" s="217"/>
      <c r="UUZ21" s="217"/>
      <c r="UVA21" s="217"/>
      <c r="UVB21" s="217"/>
      <c r="UVC21" s="217"/>
      <c r="UVD21" s="217"/>
      <c r="UVE21" s="217"/>
      <c r="UVF21" s="217"/>
      <c r="UVG21" s="217"/>
      <c r="UVH21" s="217"/>
      <c r="UVI21" s="217"/>
      <c r="UVJ21" s="217"/>
      <c r="UVK21" s="217"/>
      <c r="UVL21" s="217"/>
      <c r="UVM21" s="217"/>
      <c r="UVN21" s="217"/>
      <c r="UVO21" s="217"/>
      <c r="UVP21" s="217"/>
      <c r="UVQ21" s="217"/>
      <c r="UVR21" s="217"/>
      <c r="UVS21" s="217"/>
      <c r="UVT21" s="217"/>
      <c r="UVU21" s="217"/>
      <c r="UVV21" s="217"/>
      <c r="UVW21" s="217"/>
      <c r="UVX21" s="217"/>
      <c r="UVY21" s="217"/>
      <c r="UVZ21" s="217"/>
      <c r="UWA21" s="217"/>
      <c r="UWB21" s="217"/>
      <c r="UWC21" s="217"/>
      <c r="UWD21" s="217"/>
      <c r="UWE21" s="217"/>
      <c r="UWF21" s="217"/>
      <c r="UWG21" s="217"/>
      <c r="UWH21" s="217"/>
      <c r="UWI21" s="217"/>
      <c r="UWJ21" s="217"/>
      <c r="UWK21" s="217"/>
      <c r="UWL21" s="217"/>
      <c r="UWM21" s="217"/>
      <c r="UWN21" s="217"/>
      <c r="UWO21" s="217"/>
      <c r="UWP21" s="217"/>
      <c r="UWQ21" s="217"/>
      <c r="UWR21" s="217"/>
      <c r="UWS21" s="217"/>
      <c r="UWT21" s="217"/>
      <c r="UWU21" s="217"/>
      <c r="UWV21" s="217"/>
      <c r="UWW21" s="217"/>
      <c r="UWX21" s="217"/>
      <c r="UWY21" s="217"/>
      <c r="UWZ21" s="217"/>
      <c r="UXA21" s="217"/>
      <c r="UXB21" s="217"/>
      <c r="UXC21" s="217"/>
      <c r="UXD21" s="217"/>
      <c r="UXE21" s="217"/>
      <c r="UXF21" s="217"/>
      <c r="UXG21" s="217"/>
      <c r="UXH21" s="217"/>
      <c r="UXI21" s="217"/>
      <c r="UXJ21" s="217"/>
      <c r="UXK21" s="217"/>
      <c r="UXL21" s="217"/>
      <c r="UXM21" s="217"/>
      <c r="UXN21" s="217"/>
      <c r="UXO21" s="217"/>
      <c r="UXP21" s="217"/>
      <c r="UXQ21" s="217"/>
      <c r="UXR21" s="217"/>
      <c r="UXS21" s="217"/>
      <c r="UXT21" s="217"/>
      <c r="UXU21" s="217"/>
      <c r="UXV21" s="217"/>
      <c r="UXW21" s="217"/>
      <c r="UXX21" s="217"/>
      <c r="UXY21" s="217"/>
      <c r="UXZ21" s="217"/>
      <c r="UYA21" s="217"/>
      <c r="UYB21" s="217"/>
      <c r="UYC21" s="217"/>
      <c r="UYD21" s="217"/>
      <c r="UYE21" s="217"/>
      <c r="UYF21" s="217"/>
      <c r="UYG21" s="217"/>
      <c r="UYH21" s="217"/>
      <c r="UYI21" s="217"/>
      <c r="UYJ21" s="217"/>
      <c r="UYK21" s="217"/>
      <c r="UYL21" s="217"/>
      <c r="UYM21" s="217"/>
      <c r="UYN21" s="217"/>
      <c r="UYO21" s="217"/>
      <c r="UYP21" s="217"/>
      <c r="UYQ21" s="217"/>
      <c r="UYR21" s="217"/>
      <c r="UYS21" s="217"/>
      <c r="UYT21" s="217"/>
      <c r="UYU21" s="217"/>
      <c r="UYV21" s="217"/>
      <c r="UYW21" s="217"/>
      <c r="UYX21" s="217"/>
      <c r="UYY21" s="217"/>
      <c r="UYZ21" s="217"/>
      <c r="UZA21" s="217"/>
      <c r="UZB21" s="217"/>
      <c r="UZC21" s="217"/>
      <c r="UZD21" s="217"/>
      <c r="UZE21" s="217"/>
      <c r="UZF21" s="217"/>
      <c r="UZG21" s="217"/>
      <c r="UZH21" s="217"/>
      <c r="UZI21" s="217"/>
      <c r="UZL21" s="217"/>
      <c r="UZM21" s="217"/>
      <c r="UZN21" s="217"/>
      <c r="UZO21" s="217"/>
      <c r="UZP21" s="217"/>
      <c r="UZQ21" s="217"/>
      <c r="UZR21" s="217"/>
      <c r="UZS21" s="217"/>
      <c r="UZT21" s="217"/>
      <c r="UZU21" s="217"/>
      <c r="UZV21" s="217"/>
      <c r="UZW21" s="217"/>
      <c r="UZX21" s="217"/>
      <c r="UZY21" s="217"/>
      <c r="UZZ21" s="217"/>
      <c r="VAA21" s="217"/>
      <c r="VAB21" s="217"/>
      <c r="VAC21" s="217"/>
      <c r="VAD21" s="217"/>
      <c r="VAE21" s="217"/>
      <c r="VAF21" s="217"/>
      <c r="VAG21" s="217"/>
      <c r="VAH21" s="217"/>
      <c r="VAI21" s="217"/>
      <c r="VAJ21" s="217"/>
      <c r="VAK21" s="217"/>
      <c r="VAL21" s="217"/>
      <c r="VAM21" s="217"/>
      <c r="VAN21" s="217"/>
      <c r="VAO21" s="217"/>
      <c r="VAP21" s="217"/>
      <c r="VAQ21" s="217"/>
      <c r="VAR21" s="217"/>
      <c r="VAS21" s="217"/>
      <c r="VAT21" s="217"/>
      <c r="VAU21" s="217"/>
      <c r="VAV21" s="217"/>
      <c r="VAW21" s="217"/>
      <c r="VAX21" s="217"/>
      <c r="VAY21" s="217"/>
      <c r="VAZ21" s="217"/>
      <c r="VBA21" s="217"/>
      <c r="VBB21" s="217"/>
      <c r="VBC21" s="217"/>
      <c r="VBD21" s="217"/>
      <c r="VBE21" s="217"/>
      <c r="VBF21" s="217"/>
      <c r="VBG21" s="217"/>
      <c r="VBH21" s="217"/>
      <c r="VBI21" s="217"/>
      <c r="VBJ21" s="217"/>
      <c r="VBK21" s="217"/>
      <c r="VBL21" s="217"/>
      <c r="VBM21" s="217"/>
      <c r="VBN21" s="217"/>
      <c r="VBO21" s="217"/>
      <c r="VBP21" s="217"/>
      <c r="VBQ21" s="217"/>
      <c r="VBR21" s="217"/>
      <c r="VBS21" s="217"/>
      <c r="VBT21" s="217"/>
      <c r="VBU21" s="217"/>
      <c r="VBV21" s="217"/>
      <c r="VBW21" s="217"/>
      <c r="VBX21" s="217"/>
      <c r="VBY21" s="217"/>
      <c r="VBZ21" s="217"/>
      <c r="VCA21" s="217"/>
      <c r="VCB21" s="217"/>
      <c r="VCC21" s="217"/>
      <c r="VCD21" s="217"/>
      <c r="VCE21" s="217"/>
      <c r="VCF21" s="217"/>
      <c r="VCG21" s="217"/>
      <c r="VCH21" s="217"/>
      <c r="VCI21" s="217"/>
      <c r="VCJ21" s="217"/>
      <c r="VCK21" s="217"/>
      <c r="VCL21" s="217"/>
      <c r="VCM21" s="217"/>
      <c r="VCN21" s="217"/>
      <c r="VCO21" s="217"/>
      <c r="VCP21" s="217"/>
      <c r="VCQ21" s="217"/>
      <c r="VCR21" s="217"/>
      <c r="VCS21" s="217"/>
      <c r="VCT21" s="217"/>
      <c r="VCU21" s="217"/>
      <c r="VCV21" s="217"/>
      <c r="VCW21" s="217"/>
      <c r="VCX21" s="217"/>
      <c r="VCY21" s="217"/>
      <c r="VCZ21" s="217"/>
      <c r="VDA21" s="217"/>
      <c r="VDB21" s="217"/>
      <c r="VDC21" s="217"/>
      <c r="VDD21" s="217"/>
      <c r="VDE21" s="217"/>
      <c r="VDF21" s="217"/>
      <c r="VDG21" s="217"/>
      <c r="VDH21" s="217"/>
      <c r="VDI21" s="217"/>
      <c r="VDJ21" s="217"/>
      <c r="VDK21" s="217"/>
      <c r="VDL21" s="217"/>
      <c r="VDM21" s="217"/>
      <c r="VDN21" s="217"/>
      <c r="VDO21" s="217"/>
      <c r="VDP21" s="217"/>
      <c r="VDQ21" s="217"/>
      <c r="VDR21" s="217"/>
      <c r="VDS21" s="217"/>
      <c r="VDT21" s="217"/>
      <c r="VDU21" s="217"/>
      <c r="VDV21" s="217"/>
      <c r="VDW21" s="217"/>
      <c r="VDX21" s="217"/>
      <c r="VDY21" s="217"/>
      <c r="VDZ21" s="217"/>
      <c r="VEA21" s="217"/>
      <c r="VEB21" s="217"/>
      <c r="VEC21" s="217"/>
      <c r="VED21" s="217"/>
      <c r="VEE21" s="217"/>
      <c r="VEF21" s="217"/>
      <c r="VEG21" s="217"/>
      <c r="VEH21" s="217"/>
      <c r="VEI21" s="217"/>
      <c r="VEJ21" s="217"/>
      <c r="VEK21" s="217"/>
      <c r="VEL21" s="217"/>
      <c r="VEM21" s="217"/>
      <c r="VEN21" s="217"/>
      <c r="VEO21" s="217"/>
      <c r="VEP21" s="217"/>
      <c r="VEQ21" s="217"/>
      <c r="VER21" s="217"/>
      <c r="VES21" s="217"/>
      <c r="VET21" s="217"/>
      <c r="VEU21" s="217"/>
      <c r="VEV21" s="217"/>
      <c r="VEW21" s="217"/>
      <c r="VEX21" s="217"/>
      <c r="VEY21" s="217"/>
      <c r="VEZ21" s="217"/>
      <c r="VFA21" s="217"/>
      <c r="VFB21" s="217"/>
      <c r="VFC21" s="217"/>
      <c r="VFD21" s="217"/>
      <c r="VFE21" s="217"/>
      <c r="VFF21" s="217"/>
      <c r="VFG21" s="217"/>
      <c r="VFH21" s="217"/>
      <c r="VFI21" s="217"/>
      <c r="VFJ21" s="217"/>
      <c r="VFK21" s="217"/>
      <c r="VFL21" s="217"/>
      <c r="VFM21" s="217"/>
      <c r="VFN21" s="217"/>
      <c r="VFO21" s="217"/>
      <c r="VFP21" s="217"/>
      <c r="VFQ21" s="217"/>
      <c r="VFR21" s="217"/>
      <c r="VFS21" s="217"/>
      <c r="VFT21" s="217"/>
      <c r="VFU21" s="217"/>
      <c r="VFV21" s="217"/>
      <c r="VFW21" s="217"/>
      <c r="VFX21" s="217"/>
      <c r="VFY21" s="217"/>
      <c r="VFZ21" s="217"/>
      <c r="VGA21" s="217"/>
      <c r="VGB21" s="217"/>
      <c r="VGC21" s="217"/>
      <c r="VGD21" s="217"/>
      <c r="VGE21" s="217"/>
      <c r="VGF21" s="217"/>
      <c r="VGG21" s="217"/>
      <c r="VGH21" s="217"/>
      <c r="VGI21" s="217"/>
      <c r="VGJ21" s="217"/>
      <c r="VGK21" s="217"/>
      <c r="VGL21" s="217"/>
      <c r="VGM21" s="217"/>
      <c r="VGN21" s="217"/>
      <c r="VGO21" s="217"/>
      <c r="VGP21" s="217"/>
      <c r="VGQ21" s="217"/>
      <c r="VGR21" s="217"/>
      <c r="VGS21" s="217"/>
      <c r="VGT21" s="217"/>
      <c r="VGU21" s="217"/>
      <c r="VGV21" s="217"/>
      <c r="VGW21" s="217"/>
      <c r="VGX21" s="217"/>
      <c r="VGY21" s="217"/>
      <c r="VGZ21" s="217"/>
      <c r="VHA21" s="217"/>
      <c r="VHB21" s="217"/>
      <c r="VHC21" s="217"/>
      <c r="VHD21" s="217"/>
      <c r="VHE21" s="217"/>
      <c r="VHF21" s="217"/>
      <c r="VHG21" s="217"/>
      <c r="VHH21" s="217"/>
      <c r="VHI21" s="217"/>
      <c r="VHJ21" s="217"/>
      <c r="VHK21" s="217"/>
      <c r="VHL21" s="217"/>
      <c r="VHM21" s="217"/>
      <c r="VHN21" s="217"/>
      <c r="VHO21" s="217"/>
      <c r="VHP21" s="217"/>
      <c r="VHQ21" s="217"/>
      <c r="VHR21" s="217"/>
      <c r="VHS21" s="217"/>
      <c r="VHT21" s="217"/>
      <c r="VHU21" s="217"/>
      <c r="VHV21" s="217"/>
      <c r="VHW21" s="217"/>
      <c r="VHX21" s="217"/>
      <c r="VHY21" s="217"/>
      <c r="VHZ21" s="217"/>
      <c r="VIA21" s="217"/>
      <c r="VIB21" s="217"/>
      <c r="VIC21" s="217"/>
      <c r="VID21" s="217"/>
      <c r="VIE21" s="217"/>
      <c r="VIF21" s="217"/>
      <c r="VIG21" s="217"/>
      <c r="VIH21" s="217"/>
      <c r="VII21" s="217"/>
      <c r="VIJ21" s="217"/>
      <c r="VIK21" s="217"/>
      <c r="VIL21" s="217"/>
      <c r="VIM21" s="217"/>
      <c r="VIN21" s="217"/>
      <c r="VIO21" s="217"/>
      <c r="VIP21" s="217"/>
      <c r="VIQ21" s="217"/>
      <c r="VIR21" s="217"/>
      <c r="VIS21" s="217"/>
      <c r="VIT21" s="217"/>
      <c r="VIU21" s="217"/>
      <c r="VIV21" s="217"/>
      <c r="VIW21" s="217"/>
      <c r="VIX21" s="217"/>
      <c r="VIY21" s="217"/>
      <c r="VIZ21" s="217"/>
      <c r="VJA21" s="217"/>
      <c r="VJB21" s="217"/>
      <c r="VJC21" s="217"/>
      <c r="VJD21" s="217"/>
      <c r="VJE21" s="217"/>
      <c r="VJH21" s="217"/>
      <c r="VJI21" s="217"/>
      <c r="VJJ21" s="217"/>
      <c r="VJK21" s="217"/>
      <c r="VJL21" s="217"/>
      <c r="VJM21" s="217"/>
      <c r="VJN21" s="217"/>
      <c r="VJO21" s="217"/>
      <c r="VJP21" s="217"/>
      <c r="VJQ21" s="217"/>
      <c r="VJR21" s="217"/>
      <c r="VJS21" s="217"/>
      <c r="VJT21" s="217"/>
      <c r="VJU21" s="217"/>
      <c r="VJV21" s="217"/>
      <c r="VJW21" s="217"/>
      <c r="VJX21" s="217"/>
      <c r="VJY21" s="217"/>
      <c r="VJZ21" s="217"/>
      <c r="VKA21" s="217"/>
      <c r="VKB21" s="217"/>
      <c r="VKC21" s="217"/>
      <c r="VKD21" s="217"/>
      <c r="VKE21" s="217"/>
      <c r="VKF21" s="217"/>
      <c r="VKG21" s="217"/>
      <c r="VKH21" s="217"/>
      <c r="VKI21" s="217"/>
      <c r="VKJ21" s="217"/>
      <c r="VKK21" s="217"/>
      <c r="VKL21" s="217"/>
      <c r="VKM21" s="217"/>
      <c r="VKN21" s="217"/>
      <c r="VKO21" s="217"/>
      <c r="VKP21" s="217"/>
      <c r="VKQ21" s="217"/>
      <c r="VKR21" s="217"/>
      <c r="VKS21" s="217"/>
      <c r="VKT21" s="217"/>
      <c r="VKU21" s="217"/>
      <c r="VKV21" s="217"/>
      <c r="VKW21" s="217"/>
      <c r="VKX21" s="217"/>
      <c r="VKY21" s="217"/>
      <c r="VKZ21" s="217"/>
      <c r="VLA21" s="217"/>
      <c r="VLB21" s="217"/>
      <c r="VLC21" s="217"/>
      <c r="VLD21" s="217"/>
      <c r="VLE21" s="217"/>
      <c r="VLF21" s="217"/>
      <c r="VLG21" s="217"/>
      <c r="VLH21" s="217"/>
      <c r="VLI21" s="217"/>
      <c r="VLJ21" s="217"/>
      <c r="VLK21" s="217"/>
      <c r="VLL21" s="217"/>
      <c r="VLM21" s="217"/>
      <c r="VLN21" s="217"/>
      <c r="VLO21" s="217"/>
      <c r="VLP21" s="217"/>
      <c r="VLQ21" s="217"/>
      <c r="VLR21" s="217"/>
      <c r="VLS21" s="217"/>
      <c r="VLT21" s="217"/>
      <c r="VLU21" s="217"/>
      <c r="VLV21" s="217"/>
      <c r="VLW21" s="217"/>
      <c r="VLX21" s="217"/>
      <c r="VLY21" s="217"/>
      <c r="VLZ21" s="217"/>
      <c r="VMA21" s="217"/>
      <c r="VMB21" s="217"/>
      <c r="VMC21" s="217"/>
      <c r="VMD21" s="217"/>
      <c r="VME21" s="217"/>
      <c r="VMF21" s="217"/>
      <c r="VMG21" s="217"/>
      <c r="VMH21" s="217"/>
      <c r="VMI21" s="217"/>
      <c r="VMJ21" s="217"/>
      <c r="VMK21" s="217"/>
      <c r="VML21" s="217"/>
      <c r="VMM21" s="217"/>
      <c r="VMN21" s="217"/>
      <c r="VMO21" s="217"/>
      <c r="VMP21" s="217"/>
      <c r="VMQ21" s="217"/>
      <c r="VMR21" s="217"/>
      <c r="VMS21" s="217"/>
      <c r="VMT21" s="217"/>
      <c r="VMU21" s="217"/>
      <c r="VMV21" s="217"/>
      <c r="VMW21" s="217"/>
      <c r="VMX21" s="217"/>
      <c r="VMY21" s="217"/>
      <c r="VMZ21" s="217"/>
      <c r="VNA21" s="217"/>
      <c r="VNB21" s="217"/>
      <c r="VNC21" s="217"/>
      <c r="VND21" s="217"/>
      <c r="VNE21" s="217"/>
      <c r="VNF21" s="217"/>
      <c r="VNG21" s="217"/>
      <c r="VNH21" s="217"/>
      <c r="VNI21" s="217"/>
      <c r="VNJ21" s="217"/>
      <c r="VNK21" s="217"/>
      <c r="VNL21" s="217"/>
      <c r="VNM21" s="217"/>
      <c r="VNN21" s="217"/>
      <c r="VNO21" s="217"/>
      <c r="VNP21" s="217"/>
      <c r="VNQ21" s="217"/>
      <c r="VNR21" s="217"/>
      <c r="VNS21" s="217"/>
      <c r="VNT21" s="217"/>
      <c r="VNU21" s="217"/>
      <c r="VNV21" s="217"/>
      <c r="VNW21" s="217"/>
      <c r="VNX21" s="217"/>
      <c r="VNY21" s="217"/>
      <c r="VNZ21" s="217"/>
      <c r="VOA21" s="217"/>
      <c r="VOB21" s="217"/>
      <c r="VOC21" s="217"/>
      <c r="VOD21" s="217"/>
      <c r="VOE21" s="217"/>
      <c r="VOF21" s="217"/>
      <c r="VOG21" s="217"/>
      <c r="VOH21" s="217"/>
      <c r="VOI21" s="217"/>
      <c r="VOJ21" s="217"/>
      <c r="VOK21" s="217"/>
      <c r="VOL21" s="217"/>
      <c r="VOM21" s="217"/>
      <c r="VON21" s="217"/>
      <c r="VOO21" s="217"/>
      <c r="VOP21" s="217"/>
      <c r="VOQ21" s="217"/>
      <c r="VOR21" s="217"/>
      <c r="VOS21" s="217"/>
      <c r="VOT21" s="217"/>
      <c r="VOU21" s="217"/>
      <c r="VOV21" s="217"/>
      <c r="VOW21" s="217"/>
      <c r="VOX21" s="217"/>
      <c r="VOY21" s="217"/>
      <c r="VOZ21" s="217"/>
      <c r="VPA21" s="217"/>
      <c r="VPB21" s="217"/>
      <c r="VPC21" s="217"/>
      <c r="VPD21" s="217"/>
      <c r="VPE21" s="217"/>
      <c r="VPF21" s="217"/>
      <c r="VPG21" s="217"/>
      <c r="VPH21" s="217"/>
      <c r="VPI21" s="217"/>
      <c r="VPJ21" s="217"/>
      <c r="VPK21" s="217"/>
      <c r="VPL21" s="217"/>
      <c r="VPM21" s="217"/>
      <c r="VPN21" s="217"/>
      <c r="VPO21" s="217"/>
      <c r="VPP21" s="217"/>
      <c r="VPQ21" s="217"/>
      <c r="VPR21" s="217"/>
      <c r="VPS21" s="217"/>
      <c r="VPT21" s="217"/>
      <c r="VPU21" s="217"/>
      <c r="VPV21" s="217"/>
      <c r="VPW21" s="217"/>
      <c r="VPX21" s="217"/>
      <c r="VPY21" s="217"/>
      <c r="VPZ21" s="217"/>
      <c r="VQA21" s="217"/>
      <c r="VQB21" s="217"/>
      <c r="VQC21" s="217"/>
      <c r="VQD21" s="217"/>
      <c r="VQE21" s="217"/>
      <c r="VQF21" s="217"/>
      <c r="VQG21" s="217"/>
      <c r="VQH21" s="217"/>
      <c r="VQI21" s="217"/>
      <c r="VQJ21" s="217"/>
      <c r="VQK21" s="217"/>
      <c r="VQL21" s="217"/>
      <c r="VQM21" s="217"/>
      <c r="VQN21" s="217"/>
      <c r="VQO21" s="217"/>
      <c r="VQP21" s="217"/>
      <c r="VQQ21" s="217"/>
      <c r="VQR21" s="217"/>
      <c r="VQS21" s="217"/>
      <c r="VQT21" s="217"/>
      <c r="VQU21" s="217"/>
      <c r="VQV21" s="217"/>
      <c r="VQW21" s="217"/>
      <c r="VQX21" s="217"/>
      <c r="VQY21" s="217"/>
      <c r="VQZ21" s="217"/>
      <c r="VRA21" s="217"/>
      <c r="VRB21" s="217"/>
      <c r="VRC21" s="217"/>
      <c r="VRD21" s="217"/>
      <c r="VRE21" s="217"/>
      <c r="VRF21" s="217"/>
      <c r="VRG21" s="217"/>
      <c r="VRH21" s="217"/>
      <c r="VRI21" s="217"/>
      <c r="VRJ21" s="217"/>
      <c r="VRK21" s="217"/>
      <c r="VRL21" s="217"/>
      <c r="VRM21" s="217"/>
      <c r="VRN21" s="217"/>
      <c r="VRO21" s="217"/>
      <c r="VRP21" s="217"/>
      <c r="VRQ21" s="217"/>
      <c r="VRR21" s="217"/>
      <c r="VRS21" s="217"/>
      <c r="VRT21" s="217"/>
      <c r="VRU21" s="217"/>
      <c r="VRV21" s="217"/>
      <c r="VRW21" s="217"/>
      <c r="VRX21" s="217"/>
      <c r="VRY21" s="217"/>
      <c r="VRZ21" s="217"/>
      <c r="VSA21" s="217"/>
      <c r="VSB21" s="217"/>
      <c r="VSC21" s="217"/>
      <c r="VSD21" s="217"/>
      <c r="VSE21" s="217"/>
      <c r="VSF21" s="217"/>
      <c r="VSG21" s="217"/>
      <c r="VSH21" s="217"/>
      <c r="VSI21" s="217"/>
      <c r="VSJ21" s="217"/>
      <c r="VSK21" s="217"/>
      <c r="VSL21" s="217"/>
      <c r="VSM21" s="217"/>
      <c r="VSN21" s="217"/>
      <c r="VSO21" s="217"/>
      <c r="VSP21" s="217"/>
      <c r="VSQ21" s="217"/>
      <c r="VSR21" s="217"/>
      <c r="VSS21" s="217"/>
      <c r="VST21" s="217"/>
      <c r="VSU21" s="217"/>
      <c r="VSV21" s="217"/>
      <c r="VSW21" s="217"/>
      <c r="VSX21" s="217"/>
      <c r="VSY21" s="217"/>
      <c r="VSZ21" s="217"/>
      <c r="VTA21" s="217"/>
      <c r="VTD21" s="217"/>
      <c r="VTE21" s="217"/>
      <c r="VTF21" s="217"/>
      <c r="VTG21" s="217"/>
      <c r="VTH21" s="217"/>
      <c r="VTI21" s="217"/>
      <c r="VTJ21" s="217"/>
      <c r="VTK21" s="217"/>
      <c r="VTL21" s="217"/>
      <c r="VTM21" s="217"/>
      <c r="VTN21" s="217"/>
      <c r="VTO21" s="217"/>
      <c r="VTP21" s="217"/>
      <c r="VTQ21" s="217"/>
      <c r="VTR21" s="217"/>
      <c r="VTS21" s="217"/>
      <c r="VTT21" s="217"/>
      <c r="VTU21" s="217"/>
      <c r="VTV21" s="217"/>
      <c r="VTW21" s="217"/>
      <c r="VTX21" s="217"/>
      <c r="VTY21" s="217"/>
      <c r="VTZ21" s="217"/>
      <c r="VUA21" s="217"/>
      <c r="VUB21" s="217"/>
      <c r="VUC21" s="217"/>
      <c r="VUD21" s="217"/>
      <c r="VUE21" s="217"/>
      <c r="VUF21" s="217"/>
      <c r="VUG21" s="217"/>
      <c r="VUH21" s="217"/>
      <c r="VUI21" s="217"/>
      <c r="VUJ21" s="217"/>
      <c r="VUK21" s="217"/>
      <c r="VUL21" s="217"/>
      <c r="VUM21" s="217"/>
      <c r="VUN21" s="217"/>
      <c r="VUO21" s="217"/>
      <c r="VUP21" s="217"/>
      <c r="VUQ21" s="217"/>
      <c r="VUR21" s="217"/>
      <c r="VUS21" s="217"/>
      <c r="VUT21" s="217"/>
      <c r="VUU21" s="217"/>
      <c r="VUV21" s="217"/>
      <c r="VUW21" s="217"/>
      <c r="VUX21" s="217"/>
      <c r="VUY21" s="217"/>
      <c r="VUZ21" s="217"/>
      <c r="VVA21" s="217"/>
      <c r="VVB21" s="217"/>
      <c r="VVC21" s="217"/>
      <c r="VVD21" s="217"/>
      <c r="VVE21" s="217"/>
      <c r="VVF21" s="217"/>
      <c r="VVG21" s="217"/>
      <c r="VVH21" s="217"/>
      <c r="VVI21" s="217"/>
      <c r="VVJ21" s="217"/>
      <c r="VVK21" s="217"/>
      <c r="VVL21" s="217"/>
      <c r="VVM21" s="217"/>
      <c r="VVN21" s="217"/>
      <c r="VVO21" s="217"/>
      <c r="VVP21" s="217"/>
      <c r="VVQ21" s="217"/>
      <c r="VVR21" s="217"/>
      <c r="VVS21" s="217"/>
      <c r="VVT21" s="217"/>
      <c r="VVU21" s="217"/>
      <c r="VVV21" s="217"/>
      <c r="VVW21" s="217"/>
      <c r="VVX21" s="217"/>
      <c r="VVY21" s="217"/>
      <c r="VVZ21" s="217"/>
      <c r="VWA21" s="217"/>
      <c r="VWB21" s="217"/>
      <c r="VWC21" s="217"/>
      <c r="VWD21" s="217"/>
      <c r="VWE21" s="217"/>
      <c r="VWF21" s="217"/>
      <c r="VWG21" s="217"/>
      <c r="VWH21" s="217"/>
      <c r="VWI21" s="217"/>
      <c r="VWJ21" s="217"/>
      <c r="VWK21" s="217"/>
      <c r="VWL21" s="217"/>
      <c r="VWM21" s="217"/>
      <c r="VWN21" s="217"/>
      <c r="VWO21" s="217"/>
      <c r="VWP21" s="217"/>
      <c r="VWQ21" s="217"/>
      <c r="VWR21" s="217"/>
      <c r="VWS21" s="217"/>
      <c r="VWT21" s="217"/>
      <c r="VWU21" s="217"/>
      <c r="VWV21" s="217"/>
      <c r="VWW21" s="217"/>
      <c r="VWX21" s="217"/>
      <c r="VWY21" s="217"/>
      <c r="VWZ21" s="217"/>
      <c r="VXA21" s="217"/>
      <c r="VXB21" s="217"/>
      <c r="VXC21" s="217"/>
      <c r="VXD21" s="217"/>
      <c r="VXE21" s="217"/>
      <c r="VXF21" s="217"/>
      <c r="VXG21" s="217"/>
      <c r="VXH21" s="217"/>
      <c r="VXI21" s="217"/>
      <c r="VXJ21" s="217"/>
      <c r="VXK21" s="217"/>
      <c r="VXL21" s="217"/>
      <c r="VXM21" s="217"/>
      <c r="VXN21" s="217"/>
      <c r="VXO21" s="217"/>
      <c r="VXP21" s="217"/>
      <c r="VXQ21" s="217"/>
      <c r="VXR21" s="217"/>
      <c r="VXS21" s="217"/>
      <c r="VXT21" s="217"/>
      <c r="VXU21" s="217"/>
      <c r="VXV21" s="217"/>
      <c r="VXW21" s="217"/>
      <c r="VXX21" s="217"/>
      <c r="VXY21" s="217"/>
      <c r="VXZ21" s="217"/>
      <c r="VYA21" s="217"/>
      <c r="VYB21" s="217"/>
      <c r="VYC21" s="217"/>
      <c r="VYD21" s="217"/>
      <c r="VYE21" s="217"/>
      <c r="VYF21" s="217"/>
      <c r="VYG21" s="217"/>
      <c r="VYH21" s="217"/>
      <c r="VYI21" s="217"/>
      <c r="VYJ21" s="217"/>
      <c r="VYK21" s="217"/>
      <c r="VYL21" s="217"/>
      <c r="VYM21" s="217"/>
      <c r="VYN21" s="217"/>
      <c r="VYO21" s="217"/>
      <c r="VYP21" s="217"/>
      <c r="VYQ21" s="217"/>
      <c r="VYR21" s="217"/>
      <c r="VYS21" s="217"/>
      <c r="VYT21" s="217"/>
      <c r="VYU21" s="217"/>
      <c r="VYV21" s="217"/>
      <c r="VYW21" s="217"/>
      <c r="VYX21" s="217"/>
      <c r="VYY21" s="217"/>
      <c r="VYZ21" s="217"/>
      <c r="VZA21" s="217"/>
      <c r="VZB21" s="217"/>
      <c r="VZC21" s="217"/>
      <c r="VZD21" s="217"/>
      <c r="VZE21" s="217"/>
      <c r="VZF21" s="217"/>
      <c r="VZG21" s="217"/>
      <c r="VZH21" s="217"/>
      <c r="VZI21" s="217"/>
      <c r="VZJ21" s="217"/>
      <c r="VZK21" s="217"/>
      <c r="VZL21" s="217"/>
      <c r="VZM21" s="217"/>
      <c r="VZN21" s="217"/>
      <c r="VZO21" s="217"/>
      <c r="VZP21" s="217"/>
      <c r="VZQ21" s="217"/>
      <c r="VZR21" s="217"/>
      <c r="VZS21" s="217"/>
      <c r="VZT21" s="217"/>
      <c r="VZU21" s="217"/>
      <c r="VZV21" s="217"/>
      <c r="VZW21" s="217"/>
      <c r="VZX21" s="217"/>
      <c r="VZY21" s="217"/>
      <c r="VZZ21" s="217"/>
      <c r="WAA21" s="217"/>
      <c r="WAB21" s="217"/>
      <c r="WAC21" s="217"/>
      <c r="WAD21" s="217"/>
      <c r="WAE21" s="217"/>
      <c r="WAF21" s="217"/>
      <c r="WAG21" s="217"/>
      <c r="WAH21" s="217"/>
      <c r="WAI21" s="217"/>
      <c r="WAJ21" s="217"/>
      <c r="WAK21" s="217"/>
      <c r="WAL21" s="217"/>
      <c r="WAM21" s="217"/>
      <c r="WAN21" s="217"/>
      <c r="WAO21" s="217"/>
      <c r="WAP21" s="217"/>
      <c r="WAQ21" s="217"/>
      <c r="WAR21" s="217"/>
      <c r="WAS21" s="217"/>
      <c r="WAT21" s="217"/>
      <c r="WAU21" s="217"/>
      <c r="WAV21" s="217"/>
      <c r="WAW21" s="217"/>
      <c r="WAX21" s="217"/>
      <c r="WAY21" s="217"/>
      <c r="WAZ21" s="217"/>
      <c r="WBA21" s="217"/>
      <c r="WBB21" s="217"/>
      <c r="WBC21" s="217"/>
      <c r="WBD21" s="217"/>
      <c r="WBE21" s="217"/>
      <c r="WBF21" s="217"/>
      <c r="WBG21" s="217"/>
      <c r="WBH21" s="217"/>
      <c r="WBI21" s="217"/>
      <c r="WBJ21" s="217"/>
      <c r="WBK21" s="217"/>
      <c r="WBL21" s="217"/>
      <c r="WBM21" s="217"/>
      <c r="WBN21" s="217"/>
      <c r="WBO21" s="217"/>
      <c r="WBP21" s="217"/>
      <c r="WBQ21" s="217"/>
      <c r="WBR21" s="217"/>
      <c r="WBS21" s="217"/>
      <c r="WBT21" s="217"/>
      <c r="WBU21" s="217"/>
      <c r="WBV21" s="217"/>
      <c r="WBW21" s="217"/>
      <c r="WBX21" s="217"/>
      <c r="WBY21" s="217"/>
      <c r="WBZ21" s="217"/>
      <c r="WCA21" s="217"/>
      <c r="WCB21" s="217"/>
      <c r="WCC21" s="217"/>
      <c r="WCD21" s="217"/>
      <c r="WCE21" s="217"/>
      <c r="WCF21" s="217"/>
      <c r="WCG21" s="217"/>
      <c r="WCH21" s="217"/>
      <c r="WCI21" s="217"/>
      <c r="WCJ21" s="217"/>
      <c r="WCK21" s="217"/>
      <c r="WCL21" s="217"/>
      <c r="WCM21" s="217"/>
      <c r="WCN21" s="217"/>
      <c r="WCO21" s="217"/>
      <c r="WCP21" s="217"/>
      <c r="WCQ21" s="217"/>
      <c r="WCR21" s="217"/>
      <c r="WCS21" s="217"/>
      <c r="WCT21" s="217"/>
      <c r="WCU21" s="217"/>
      <c r="WCV21" s="217"/>
      <c r="WCW21" s="217"/>
      <c r="WCZ21" s="217"/>
      <c r="WDA21" s="217"/>
      <c r="WDB21" s="217"/>
      <c r="WDC21" s="217"/>
      <c r="WDD21" s="217"/>
      <c r="WDE21" s="217"/>
      <c r="WDF21" s="217"/>
      <c r="WDG21" s="217"/>
      <c r="WDH21" s="217"/>
      <c r="WDI21" s="217"/>
      <c r="WDJ21" s="217"/>
      <c r="WDK21" s="217"/>
      <c r="WDL21" s="217"/>
      <c r="WDM21" s="217"/>
      <c r="WDN21" s="217"/>
      <c r="WDO21" s="217"/>
      <c r="WDP21" s="217"/>
      <c r="WDQ21" s="217"/>
      <c r="WDR21" s="217"/>
      <c r="WDS21" s="217"/>
      <c r="WDT21" s="217"/>
      <c r="WDU21" s="217"/>
      <c r="WDV21" s="217"/>
      <c r="WDW21" s="217"/>
      <c r="WDX21" s="217"/>
      <c r="WDY21" s="217"/>
      <c r="WDZ21" s="217"/>
      <c r="WEA21" s="217"/>
      <c r="WEB21" s="217"/>
      <c r="WEC21" s="217"/>
      <c r="WED21" s="217"/>
      <c r="WEE21" s="217"/>
      <c r="WEF21" s="217"/>
      <c r="WEG21" s="217"/>
      <c r="WEH21" s="217"/>
      <c r="WEI21" s="217"/>
      <c r="WEJ21" s="217"/>
      <c r="WEK21" s="217"/>
      <c r="WEL21" s="217"/>
      <c r="WEM21" s="217"/>
      <c r="WEN21" s="217"/>
      <c r="WEO21" s="217"/>
      <c r="WEP21" s="217"/>
      <c r="WEQ21" s="217"/>
      <c r="WER21" s="217"/>
      <c r="WES21" s="217"/>
      <c r="WET21" s="217"/>
      <c r="WEU21" s="217"/>
      <c r="WEV21" s="217"/>
      <c r="WEW21" s="217"/>
      <c r="WEX21" s="217"/>
      <c r="WEY21" s="217"/>
      <c r="WEZ21" s="217"/>
      <c r="WFA21" s="217"/>
      <c r="WFB21" s="217"/>
      <c r="WFC21" s="217"/>
      <c r="WFD21" s="217"/>
      <c r="WFE21" s="217"/>
      <c r="WFF21" s="217"/>
      <c r="WFG21" s="217"/>
      <c r="WFH21" s="217"/>
      <c r="WFI21" s="217"/>
      <c r="WFJ21" s="217"/>
      <c r="WFK21" s="217"/>
      <c r="WFL21" s="217"/>
      <c r="WFM21" s="217"/>
      <c r="WFN21" s="217"/>
      <c r="WFO21" s="217"/>
      <c r="WFP21" s="217"/>
      <c r="WFQ21" s="217"/>
      <c r="WFR21" s="217"/>
      <c r="WFS21" s="217"/>
      <c r="WFT21" s="217"/>
      <c r="WFU21" s="217"/>
      <c r="WFV21" s="217"/>
      <c r="WFW21" s="217"/>
      <c r="WFX21" s="217"/>
      <c r="WFY21" s="217"/>
      <c r="WFZ21" s="217"/>
      <c r="WGA21" s="217"/>
      <c r="WGB21" s="217"/>
      <c r="WGC21" s="217"/>
      <c r="WGD21" s="217"/>
      <c r="WGE21" s="217"/>
      <c r="WGF21" s="217"/>
      <c r="WGG21" s="217"/>
      <c r="WGH21" s="217"/>
      <c r="WGI21" s="217"/>
      <c r="WGJ21" s="217"/>
      <c r="WGK21" s="217"/>
      <c r="WGL21" s="217"/>
      <c r="WGM21" s="217"/>
      <c r="WGN21" s="217"/>
      <c r="WGO21" s="217"/>
      <c r="WGP21" s="217"/>
      <c r="WGQ21" s="217"/>
      <c r="WGR21" s="217"/>
      <c r="WGS21" s="217"/>
      <c r="WGT21" s="217"/>
      <c r="WGU21" s="217"/>
      <c r="WGV21" s="217"/>
      <c r="WGW21" s="217"/>
      <c r="WGX21" s="217"/>
      <c r="WGY21" s="217"/>
      <c r="WGZ21" s="217"/>
      <c r="WHA21" s="217"/>
      <c r="WHB21" s="217"/>
      <c r="WHC21" s="217"/>
      <c r="WHD21" s="217"/>
      <c r="WHE21" s="217"/>
      <c r="WHF21" s="217"/>
      <c r="WHG21" s="217"/>
      <c r="WHH21" s="217"/>
      <c r="WHI21" s="217"/>
      <c r="WHJ21" s="217"/>
      <c r="WHK21" s="217"/>
      <c r="WHL21" s="217"/>
      <c r="WHM21" s="217"/>
      <c r="WHN21" s="217"/>
      <c r="WHO21" s="217"/>
      <c r="WHP21" s="217"/>
      <c r="WHQ21" s="217"/>
      <c r="WHR21" s="217"/>
      <c r="WHS21" s="217"/>
      <c r="WHT21" s="217"/>
      <c r="WHU21" s="217"/>
      <c r="WHV21" s="217"/>
      <c r="WHW21" s="217"/>
      <c r="WHX21" s="217"/>
      <c r="WHY21" s="217"/>
      <c r="WHZ21" s="217"/>
      <c r="WIA21" s="217"/>
      <c r="WIB21" s="217"/>
      <c r="WIC21" s="217"/>
      <c r="WID21" s="217"/>
      <c r="WIE21" s="217"/>
      <c r="WIF21" s="217"/>
      <c r="WIG21" s="217"/>
      <c r="WIH21" s="217"/>
      <c r="WII21" s="217"/>
      <c r="WIJ21" s="217"/>
      <c r="WIK21" s="217"/>
      <c r="WIL21" s="217"/>
      <c r="WIM21" s="217"/>
      <c r="WIN21" s="217"/>
      <c r="WIO21" s="217"/>
      <c r="WIP21" s="217"/>
      <c r="WIQ21" s="217"/>
      <c r="WIR21" s="217"/>
      <c r="WIS21" s="217"/>
      <c r="WIT21" s="217"/>
      <c r="WIU21" s="217"/>
      <c r="WIV21" s="217"/>
      <c r="WIW21" s="217"/>
      <c r="WIX21" s="217"/>
      <c r="WIY21" s="217"/>
      <c r="WIZ21" s="217"/>
      <c r="WJA21" s="217"/>
      <c r="WJB21" s="217"/>
      <c r="WJC21" s="217"/>
      <c r="WJD21" s="217"/>
      <c r="WJE21" s="217"/>
      <c r="WJF21" s="217"/>
      <c r="WJG21" s="217"/>
      <c r="WJH21" s="217"/>
      <c r="WJI21" s="217"/>
      <c r="WJJ21" s="217"/>
      <c r="WJK21" s="217"/>
      <c r="WJL21" s="217"/>
      <c r="WJM21" s="217"/>
      <c r="WJN21" s="217"/>
      <c r="WJO21" s="217"/>
      <c r="WJP21" s="217"/>
      <c r="WJQ21" s="217"/>
      <c r="WJR21" s="217"/>
      <c r="WJS21" s="217"/>
      <c r="WJT21" s="217"/>
      <c r="WJU21" s="217"/>
      <c r="WJV21" s="217"/>
      <c r="WJW21" s="217"/>
      <c r="WJX21" s="217"/>
      <c r="WJY21" s="217"/>
      <c r="WJZ21" s="217"/>
      <c r="WKA21" s="217"/>
      <c r="WKB21" s="217"/>
      <c r="WKC21" s="217"/>
      <c r="WKD21" s="217"/>
      <c r="WKE21" s="217"/>
      <c r="WKF21" s="217"/>
      <c r="WKG21" s="217"/>
      <c r="WKH21" s="217"/>
      <c r="WKI21" s="217"/>
      <c r="WKJ21" s="217"/>
      <c r="WKK21" s="217"/>
      <c r="WKL21" s="217"/>
      <c r="WKM21" s="217"/>
      <c r="WKN21" s="217"/>
      <c r="WKO21" s="217"/>
      <c r="WKP21" s="217"/>
      <c r="WKQ21" s="217"/>
      <c r="WKR21" s="217"/>
      <c r="WKS21" s="217"/>
      <c r="WKT21" s="217"/>
      <c r="WKU21" s="217"/>
      <c r="WKV21" s="217"/>
      <c r="WKW21" s="217"/>
      <c r="WKX21" s="217"/>
      <c r="WKY21" s="217"/>
      <c r="WKZ21" s="217"/>
      <c r="WLA21" s="217"/>
      <c r="WLB21" s="217"/>
      <c r="WLC21" s="217"/>
      <c r="WLD21" s="217"/>
      <c r="WLE21" s="217"/>
      <c r="WLF21" s="217"/>
      <c r="WLG21" s="217"/>
      <c r="WLH21" s="217"/>
      <c r="WLI21" s="217"/>
      <c r="WLJ21" s="217"/>
      <c r="WLK21" s="217"/>
      <c r="WLL21" s="217"/>
      <c r="WLM21" s="217"/>
      <c r="WLN21" s="217"/>
      <c r="WLO21" s="217"/>
      <c r="WLP21" s="217"/>
      <c r="WLQ21" s="217"/>
      <c r="WLR21" s="217"/>
      <c r="WLS21" s="217"/>
      <c r="WLT21" s="217"/>
      <c r="WLU21" s="217"/>
      <c r="WLV21" s="217"/>
      <c r="WLW21" s="217"/>
      <c r="WLX21" s="217"/>
      <c r="WLY21" s="217"/>
      <c r="WLZ21" s="217"/>
      <c r="WMA21" s="217"/>
      <c r="WMB21" s="217"/>
      <c r="WMC21" s="217"/>
      <c r="WMD21" s="217"/>
      <c r="WME21" s="217"/>
      <c r="WMF21" s="217"/>
      <c r="WMG21" s="217"/>
      <c r="WMH21" s="217"/>
      <c r="WMI21" s="217"/>
      <c r="WMJ21" s="217"/>
      <c r="WMK21" s="217"/>
      <c r="WML21" s="217"/>
      <c r="WMM21" s="217"/>
      <c r="WMN21" s="217"/>
      <c r="WMO21" s="217"/>
      <c r="WMP21" s="217"/>
      <c r="WMQ21" s="217"/>
      <c r="WMR21" s="217"/>
      <c r="WMS21" s="217"/>
      <c r="WMV21" s="217"/>
      <c r="WMW21" s="217"/>
      <c r="WMX21" s="217"/>
      <c r="WMY21" s="217"/>
      <c r="WMZ21" s="217"/>
      <c r="WNA21" s="217"/>
      <c r="WNB21" s="217"/>
      <c r="WNC21" s="217"/>
      <c r="WND21" s="217"/>
      <c r="WNE21" s="217"/>
      <c r="WNF21" s="217"/>
      <c r="WNG21" s="217"/>
      <c r="WNH21" s="217"/>
      <c r="WNI21" s="217"/>
      <c r="WNJ21" s="217"/>
      <c r="WNK21" s="217"/>
      <c r="WNL21" s="217"/>
      <c r="WNM21" s="217"/>
      <c r="WNN21" s="217"/>
      <c r="WNO21" s="217"/>
      <c r="WNP21" s="217"/>
      <c r="WNQ21" s="217"/>
      <c r="WNR21" s="217"/>
      <c r="WNS21" s="217"/>
      <c r="WNT21" s="217"/>
      <c r="WNU21" s="217"/>
      <c r="WNV21" s="217"/>
      <c r="WNW21" s="217"/>
      <c r="WNX21" s="217"/>
      <c r="WNY21" s="217"/>
      <c r="WNZ21" s="217"/>
      <c r="WOA21" s="217"/>
      <c r="WOB21" s="217"/>
      <c r="WOC21" s="217"/>
      <c r="WOD21" s="217"/>
      <c r="WOE21" s="217"/>
      <c r="WOF21" s="217"/>
      <c r="WOG21" s="217"/>
      <c r="WOH21" s="217"/>
      <c r="WOI21" s="217"/>
      <c r="WOJ21" s="217"/>
      <c r="WOK21" s="217"/>
      <c r="WOL21" s="217"/>
      <c r="WOM21" s="217"/>
      <c r="WON21" s="217"/>
      <c r="WOO21" s="217"/>
      <c r="WOP21" s="217"/>
      <c r="WOQ21" s="217"/>
      <c r="WOR21" s="217"/>
      <c r="WOS21" s="217"/>
      <c r="WOT21" s="217"/>
      <c r="WOU21" s="217"/>
      <c r="WOV21" s="217"/>
      <c r="WOW21" s="217"/>
      <c r="WOX21" s="217"/>
      <c r="WOY21" s="217"/>
      <c r="WOZ21" s="217"/>
      <c r="WPA21" s="217"/>
      <c r="WPB21" s="217"/>
      <c r="WPC21" s="217"/>
      <c r="WPD21" s="217"/>
      <c r="WPE21" s="217"/>
      <c r="WPF21" s="217"/>
      <c r="WPG21" s="217"/>
      <c r="WPH21" s="217"/>
      <c r="WPI21" s="217"/>
      <c r="WPJ21" s="217"/>
      <c r="WPK21" s="217"/>
      <c r="WPL21" s="217"/>
      <c r="WPM21" s="217"/>
      <c r="WPN21" s="217"/>
      <c r="WPO21" s="217"/>
      <c r="WPP21" s="217"/>
      <c r="WPQ21" s="217"/>
      <c r="WPR21" s="217"/>
      <c r="WPS21" s="217"/>
      <c r="WPT21" s="217"/>
      <c r="WPU21" s="217"/>
      <c r="WPV21" s="217"/>
      <c r="WPW21" s="217"/>
      <c r="WPX21" s="217"/>
      <c r="WPY21" s="217"/>
      <c r="WPZ21" s="217"/>
      <c r="WQA21" s="217"/>
      <c r="WQB21" s="217"/>
      <c r="WQC21" s="217"/>
      <c r="WQD21" s="217"/>
      <c r="WQE21" s="217"/>
      <c r="WQF21" s="217"/>
      <c r="WQG21" s="217"/>
      <c r="WQH21" s="217"/>
      <c r="WQI21" s="217"/>
      <c r="WQJ21" s="217"/>
      <c r="WQK21" s="217"/>
      <c r="WQL21" s="217"/>
      <c r="WQM21" s="217"/>
      <c r="WQN21" s="217"/>
      <c r="WQO21" s="217"/>
      <c r="WQP21" s="217"/>
      <c r="WQQ21" s="217"/>
      <c r="WQR21" s="217"/>
      <c r="WQS21" s="217"/>
      <c r="WQT21" s="217"/>
      <c r="WQU21" s="217"/>
      <c r="WQV21" s="217"/>
      <c r="WQW21" s="217"/>
      <c r="WQX21" s="217"/>
      <c r="WQY21" s="217"/>
      <c r="WQZ21" s="217"/>
      <c r="WRA21" s="217"/>
      <c r="WRB21" s="217"/>
      <c r="WRC21" s="217"/>
      <c r="WRD21" s="217"/>
      <c r="WRE21" s="217"/>
      <c r="WRF21" s="217"/>
      <c r="WRG21" s="217"/>
      <c r="WRH21" s="217"/>
      <c r="WRI21" s="217"/>
      <c r="WRJ21" s="217"/>
      <c r="WRK21" s="217"/>
      <c r="WRL21" s="217"/>
      <c r="WRM21" s="217"/>
      <c r="WRN21" s="217"/>
      <c r="WRO21" s="217"/>
      <c r="WRP21" s="217"/>
      <c r="WRQ21" s="217"/>
      <c r="WRR21" s="217"/>
      <c r="WRS21" s="217"/>
      <c r="WRT21" s="217"/>
      <c r="WRU21" s="217"/>
      <c r="WRV21" s="217"/>
      <c r="WRW21" s="217"/>
      <c r="WRX21" s="217"/>
      <c r="WRY21" s="217"/>
      <c r="WRZ21" s="217"/>
      <c r="WSA21" s="217"/>
      <c r="WSB21" s="217"/>
      <c r="WSC21" s="217"/>
      <c r="WSD21" s="217"/>
      <c r="WSE21" s="217"/>
      <c r="WSF21" s="217"/>
      <c r="WSG21" s="217"/>
      <c r="WSH21" s="217"/>
      <c r="WSI21" s="217"/>
      <c r="WSJ21" s="217"/>
      <c r="WSK21" s="217"/>
      <c r="WSL21" s="217"/>
      <c r="WSM21" s="217"/>
      <c r="WSN21" s="217"/>
      <c r="WSO21" s="217"/>
      <c r="WSP21" s="217"/>
      <c r="WSQ21" s="217"/>
      <c r="WSR21" s="217"/>
      <c r="WSS21" s="217"/>
      <c r="WST21" s="217"/>
      <c r="WSU21" s="217"/>
      <c r="WSV21" s="217"/>
      <c r="WSW21" s="217"/>
      <c r="WSX21" s="217"/>
      <c r="WSY21" s="217"/>
      <c r="WSZ21" s="217"/>
      <c r="WTA21" s="217"/>
      <c r="WTB21" s="217"/>
      <c r="WTC21" s="217"/>
      <c r="WTD21" s="217"/>
      <c r="WTE21" s="217"/>
      <c r="WTF21" s="217"/>
      <c r="WTG21" s="217"/>
      <c r="WTH21" s="217"/>
      <c r="WTI21" s="217"/>
      <c r="WTJ21" s="217"/>
      <c r="WTK21" s="217"/>
      <c r="WTL21" s="217"/>
      <c r="WTM21" s="217"/>
      <c r="WTN21" s="217"/>
      <c r="WTO21" s="217"/>
      <c r="WTP21" s="217"/>
      <c r="WTQ21" s="217"/>
      <c r="WTR21" s="217"/>
      <c r="WTS21" s="217"/>
      <c r="WTT21" s="217"/>
      <c r="WTU21" s="217"/>
      <c r="WTV21" s="217"/>
      <c r="WTW21" s="217"/>
      <c r="WTX21" s="217"/>
      <c r="WTY21" s="217"/>
      <c r="WTZ21" s="217"/>
      <c r="WUA21" s="217"/>
      <c r="WUB21" s="217"/>
      <c r="WUC21" s="217"/>
      <c r="WUD21" s="217"/>
      <c r="WUE21" s="217"/>
      <c r="WUF21" s="217"/>
      <c r="WUG21" s="217"/>
      <c r="WUH21" s="217"/>
      <c r="WUI21" s="217"/>
      <c r="WUJ21" s="217"/>
      <c r="WUK21" s="217"/>
      <c r="WUL21" s="217"/>
      <c r="WUM21" s="217"/>
      <c r="WUN21" s="217"/>
      <c r="WUO21" s="217"/>
      <c r="WUP21" s="217"/>
      <c r="WUQ21" s="217"/>
      <c r="WUR21" s="217"/>
      <c r="WUS21" s="217"/>
      <c r="WUT21" s="217"/>
      <c r="WUU21" s="217"/>
      <c r="WUV21" s="217"/>
      <c r="WUW21" s="217"/>
      <c r="WUX21" s="217"/>
      <c r="WUY21" s="217"/>
      <c r="WUZ21" s="217"/>
      <c r="WVA21" s="217"/>
      <c r="WVB21" s="217"/>
      <c r="WVC21" s="217"/>
      <c r="WVD21" s="217"/>
      <c r="WVE21" s="217"/>
      <c r="WVF21" s="217"/>
      <c r="WVG21" s="217"/>
      <c r="WVH21" s="217"/>
      <c r="WVI21" s="217"/>
      <c r="WVJ21" s="217"/>
      <c r="WVK21" s="217"/>
      <c r="WVL21" s="217"/>
      <c r="WVM21" s="217"/>
      <c r="WVN21" s="217"/>
      <c r="WVO21" s="217"/>
      <c r="WVP21" s="217"/>
      <c r="WVQ21" s="217"/>
      <c r="WVR21" s="217"/>
      <c r="WVS21" s="217"/>
      <c r="WVT21" s="217"/>
      <c r="WVU21" s="217"/>
      <c r="WVV21" s="217"/>
      <c r="WVW21" s="217"/>
      <c r="WVX21" s="217"/>
      <c r="WVY21" s="217"/>
      <c r="WVZ21" s="217"/>
      <c r="WWA21" s="217"/>
      <c r="WWB21" s="217"/>
      <c r="WWC21" s="217"/>
      <c r="WWD21" s="217"/>
      <c r="WWE21" s="217"/>
      <c r="WWF21" s="217"/>
      <c r="WWG21" s="217"/>
      <c r="WWH21" s="217"/>
      <c r="WWI21" s="217"/>
      <c r="WWJ21" s="217"/>
      <c r="WWK21" s="217"/>
      <c r="WWL21" s="217"/>
      <c r="WWM21" s="217"/>
      <c r="WWN21" s="217"/>
      <c r="WWO21" s="217"/>
      <c r="WWR21" s="217"/>
      <c r="WWS21" s="217"/>
      <c r="WWT21" s="217"/>
      <c r="WWU21" s="217"/>
      <c r="WWV21" s="217"/>
      <c r="WWW21" s="217"/>
      <c r="WWX21" s="217"/>
      <c r="WWY21" s="217"/>
      <c r="WWZ21" s="217"/>
      <c r="WXA21" s="217"/>
      <c r="WXB21" s="217"/>
      <c r="WXC21" s="217"/>
      <c r="WXD21" s="217"/>
      <c r="WXE21" s="217"/>
      <c r="WXF21" s="217"/>
      <c r="WXG21" s="217"/>
      <c r="WXH21" s="217"/>
      <c r="WXI21" s="217"/>
      <c r="WXJ21" s="217"/>
      <c r="WXK21" s="217"/>
      <c r="WXL21" s="217"/>
      <c r="WXM21" s="217"/>
      <c r="WXN21" s="217"/>
      <c r="WXO21" s="217"/>
      <c r="WXP21" s="217"/>
      <c r="WXQ21" s="217"/>
      <c r="WXR21" s="217"/>
      <c r="WXS21" s="217"/>
      <c r="WXT21" s="217"/>
      <c r="WXU21" s="217"/>
      <c r="WXV21" s="217"/>
      <c r="WXW21" s="217"/>
      <c r="WXX21" s="217"/>
      <c r="WXY21" s="217"/>
      <c r="WXZ21" s="217"/>
      <c r="WYA21" s="217"/>
      <c r="WYB21" s="217"/>
      <c r="WYC21" s="217"/>
      <c r="WYD21" s="217"/>
      <c r="WYE21" s="217"/>
      <c r="WYF21" s="217"/>
      <c r="WYG21" s="217"/>
      <c r="WYH21" s="217"/>
      <c r="WYI21" s="217"/>
      <c r="WYJ21" s="217"/>
      <c r="WYK21" s="217"/>
      <c r="WYL21" s="217"/>
      <c r="WYM21" s="217"/>
      <c r="WYN21" s="217"/>
      <c r="WYO21" s="217"/>
      <c r="WYP21" s="217"/>
      <c r="WYQ21" s="217"/>
      <c r="WYR21" s="217"/>
      <c r="WYS21" s="217"/>
      <c r="WYT21" s="217"/>
      <c r="WYU21" s="217"/>
      <c r="WYV21" s="217"/>
      <c r="WYW21" s="217"/>
      <c r="WYX21" s="217"/>
      <c r="WYY21" s="217"/>
      <c r="WYZ21" s="217"/>
      <c r="WZA21" s="217"/>
      <c r="WZB21" s="217"/>
      <c r="WZC21" s="217"/>
      <c r="WZD21" s="217"/>
      <c r="WZE21" s="217"/>
      <c r="WZF21" s="217"/>
      <c r="WZG21" s="217"/>
      <c r="WZH21" s="217"/>
      <c r="WZI21" s="217"/>
      <c r="WZJ21" s="217"/>
      <c r="WZK21" s="217"/>
      <c r="WZL21" s="217"/>
      <c r="WZM21" s="217"/>
      <c r="WZN21" s="217"/>
      <c r="WZO21" s="217"/>
      <c r="WZP21" s="217"/>
      <c r="WZQ21" s="217"/>
      <c r="WZR21" s="217"/>
      <c r="WZS21" s="217"/>
      <c r="WZT21" s="217"/>
      <c r="WZU21" s="217"/>
      <c r="WZV21" s="217"/>
      <c r="WZW21" s="217"/>
      <c r="WZX21" s="217"/>
      <c r="WZY21" s="217"/>
      <c r="WZZ21" s="217"/>
      <c r="XAA21" s="217"/>
      <c r="XAB21" s="217"/>
      <c r="XAC21" s="217"/>
      <c r="XAD21" s="217"/>
      <c r="XAE21" s="217"/>
      <c r="XAF21" s="217"/>
      <c r="XAG21" s="217"/>
      <c r="XAH21" s="217"/>
      <c r="XAI21" s="217"/>
      <c r="XAJ21" s="217"/>
      <c r="XAK21" s="217"/>
      <c r="XAL21" s="217"/>
      <c r="XAM21" s="217"/>
      <c r="XAN21" s="217"/>
      <c r="XAO21" s="217"/>
      <c r="XAP21" s="217"/>
      <c r="XAQ21" s="217"/>
      <c r="XAR21" s="217"/>
      <c r="XAS21" s="217"/>
      <c r="XAT21" s="217"/>
      <c r="XAU21" s="217"/>
      <c r="XAV21" s="217"/>
      <c r="XAW21" s="217"/>
      <c r="XAX21" s="217"/>
      <c r="XAY21" s="217"/>
      <c r="XAZ21" s="217"/>
      <c r="XBA21" s="217"/>
      <c r="XBB21" s="217"/>
      <c r="XBC21" s="217"/>
      <c r="XBD21" s="217"/>
      <c r="XBE21" s="217"/>
      <c r="XBF21" s="217"/>
      <c r="XBG21" s="217"/>
      <c r="XBH21" s="217"/>
      <c r="XBI21" s="217"/>
      <c r="XBJ21" s="217"/>
      <c r="XBK21" s="217"/>
      <c r="XBL21" s="217"/>
      <c r="XBM21" s="217"/>
      <c r="XBN21" s="217"/>
      <c r="XBO21" s="217"/>
      <c r="XBP21" s="217"/>
      <c r="XBQ21" s="217"/>
      <c r="XBR21" s="217"/>
      <c r="XBS21" s="217"/>
      <c r="XBT21" s="217"/>
      <c r="XBU21" s="217"/>
      <c r="XBV21" s="217"/>
      <c r="XBW21" s="217"/>
      <c r="XBX21" s="217"/>
      <c r="XBY21" s="217"/>
      <c r="XBZ21" s="217"/>
      <c r="XCA21" s="217"/>
      <c r="XCB21" s="217"/>
      <c r="XCC21" s="217"/>
      <c r="XCD21" s="217"/>
      <c r="XCE21" s="217"/>
      <c r="XCF21" s="217"/>
      <c r="XCG21" s="217"/>
      <c r="XCH21" s="217"/>
      <c r="XCI21" s="217"/>
      <c r="XCJ21" s="217"/>
      <c r="XCK21" s="217"/>
      <c r="XCL21" s="217"/>
      <c r="XCM21" s="217"/>
      <c r="XCN21" s="217"/>
      <c r="XCO21" s="217"/>
      <c r="XCP21" s="217"/>
      <c r="XCQ21" s="217"/>
      <c r="XCR21" s="217"/>
      <c r="XCS21" s="217"/>
      <c r="XCT21" s="217"/>
      <c r="XCU21" s="217"/>
      <c r="XCV21" s="217"/>
      <c r="XCW21" s="217"/>
      <c r="XCX21" s="217"/>
      <c r="XCY21" s="217"/>
      <c r="XCZ21" s="217"/>
      <c r="XDA21" s="217"/>
      <c r="XDB21" s="217"/>
      <c r="XDC21" s="217"/>
      <c r="XDD21" s="217"/>
      <c r="XDE21" s="217"/>
      <c r="XDF21" s="217"/>
      <c r="XDG21" s="217"/>
      <c r="XDH21" s="217"/>
      <c r="XDI21" s="217"/>
      <c r="XDJ21" s="217"/>
      <c r="XDK21" s="217"/>
      <c r="XDL21" s="217"/>
      <c r="XDM21" s="217"/>
      <c r="XDN21" s="217"/>
      <c r="XDO21" s="217"/>
      <c r="XDP21" s="217"/>
      <c r="XDQ21" s="217"/>
      <c r="XDR21" s="217"/>
      <c r="XDS21" s="217"/>
      <c r="XDT21" s="217"/>
      <c r="XDU21" s="217"/>
      <c r="XDV21" s="217"/>
      <c r="XDW21" s="217"/>
      <c r="XDX21" s="217"/>
      <c r="XDY21" s="217"/>
      <c r="XDZ21" s="217"/>
      <c r="XEA21" s="217"/>
      <c r="XEB21" s="217"/>
      <c r="XEC21" s="217"/>
      <c r="XED21" s="217"/>
      <c r="XEE21" s="217"/>
      <c r="XEF21" s="217"/>
      <c r="XEG21" s="217"/>
      <c r="XEH21" s="217"/>
      <c r="XEI21" s="217"/>
      <c r="XEJ21" s="217"/>
      <c r="XEK21" s="217"/>
      <c r="XEL21" s="217"/>
      <c r="XEM21" s="217"/>
      <c r="XEN21" s="217"/>
      <c r="XEO21" s="217"/>
      <c r="XEP21" s="217"/>
      <c r="XEQ21" s="217"/>
      <c r="XER21" s="217"/>
      <c r="XES21" s="217"/>
      <c r="XET21" s="217"/>
      <c r="XEU21" s="217"/>
      <c r="XEV21" s="217"/>
      <c r="XEW21" s="217"/>
      <c r="XEX21" s="217"/>
      <c r="XEY21" s="217"/>
      <c r="XEZ21" s="217"/>
      <c r="XFA21" s="217"/>
      <c r="XFB21" s="217"/>
      <c r="XFC21" s="217"/>
      <c r="XFD21" s="217"/>
    </row>
    <row r="22" spans="1:16384" ht="37.5" customHeight="1">
      <c r="B22" s="222">
        <v>2</v>
      </c>
      <c r="C22" s="98"/>
      <c r="D22" s="98"/>
      <c r="E22" s="102"/>
      <c r="F22" s="224">
        <v>2.0000000000000002E-5</v>
      </c>
      <c r="G22" s="98"/>
      <c r="H22" s="98"/>
      <c r="I22" s="98"/>
      <c r="J22" s="225" t="str">
        <f t="shared" ref="J22:J85" si="0">IF(G22="pożyczka hipoteczna",0,IF(G22="umowa ograniczania ryzyka","wprowadź wartość w kolumnie J",IF(G22="pozostałe","wprowadź wartość w kolumnie Q","określ rodzaj kontraktu w  kolumnie F")))</f>
        <v>określ rodzaj kontraktu w  kolumnie F</v>
      </c>
      <c r="K22" s="98"/>
      <c r="L22" s="225" t="str">
        <f t="shared" ref="L22:L85" si="1">IF(G22="pożyczka hipoteczna",0.8,IF(G22="umowa ograniczania ryzyka","uzupełnij kolumnę L",IF(G22="pozostałe","wprowadź wartośc w kolumnie Q","określ rodzaj kontraktu w kolumnie F")))</f>
        <v>określ rodzaj kontraktu w kolumnie F</v>
      </c>
      <c r="M22" s="98"/>
      <c r="N22" s="225" t="str">
        <f t="shared" ref="N22:N85" si="2">IF(M22="nie",100%,IF(M22="tak",P22,IF(OR(G22="pożyczka hipoteczna",G22="pozostałe"),"nie dotyczy","uzupełnij kolumnę L lub F")))</f>
        <v>uzupełnij kolumnę L lub F</v>
      </c>
      <c r="O22" s="98"/>
      <c r="P22" s="225" t="str">
        <f t="shared" ref="P22:P85" si="3">IF(OR(AND(G22="umowa ograniczania ryzyka",I22="tak"),AND(G22="umowa ograniczania ryzyka",H22="tak")),0.9,IF(AND(G22="umowa ograniczania ryzyka",H22="nie",I22="nie"),0.5,IF(AND(G22="umowa ograniczania ryzyka",OR(H22="",I22="")),"uzupełnij kolumny G i/lub H",IF(G22="pożyczka hipoteczna",1,IF(G22="pozostałe","wprowadź wartość w kolumnie Q","określ rodzaj kontraktu w kolumnie F")))))</f>
        <v>określ rodzaj kontraktu w kolumnie F</v>
      </c>
      <c r="Q22" s="226">
        <f t="shared" ref="Q22:Q85" si="4">IF(G22="pozostałe","nie dotyczy",IF(G22="umowa ograniczania ryzyka", MAX(P22*(D22+K22)-N22*O22,0),IF(G22="pożyczka hipoteczna",MAX(P22*(D22+J22)-L22*O22,0),0)))</f>
        <v>0</v>
      </c>
      <c r="R22" s="98"/>
      <c r="S22" s="226">
        <f t="shared" ref="S22:S85" si="5">IF(G22="pozostałe", R22^2,Q22^2)</f>
        <v>0</v>
      </c>
      <c r="T22" s="102"/>
      <c r="U22" s="102"/>
      <c r="V22" s="102"/>
      <c r="X22" s="223" t="s">
        <v>1072</v>
      </c>
      <c r="Y22" s="231">
        <f>$F$21*(1-$F$21)*$F$21*(1-$F$21)/(1.25*($F$21+$F$21)-$F$21*$F$21)</f>
        <v>7.9997440011520099E-6</v>
      </c>
      <c r="Z22" s="231">
        <f>Y23</f>
        <v>1.3331911118814919E-5</v>
      </c>
      <c r="AA22" s="231">
        <f>Y24</f>
        <v>1.5376852105417008E-5</v>
      </c>
      <c r="AB22" s="231">
        <f>Y25</f>
        <v>1.5670520635617816E-5</v>
      </c>
      <c r="AC22" s="231">
        <f>Y26</f>
        <v>1.5809835244914774E-5</v>
      </c>
      <c r="AD22" s="231">
        <f>Y27</f>
        <v>1.5829620537449852E-5</v>
      </c>
      <c r="AE22" s="231">
        <f>Y28</f>
        <v>1.5856509267079955E-5</v>
      </c>
      <c r="AF22" s="231">
        <f>Y29</f>
        <v>1.5781633623432256E-5</v>
      </c>
      <c r="AG22" s="231">
        <f>Y30</f>
        <v>1.5324597429041958E-5</v>
      </c>
      <c r="AH22" s="214" t="s">
        <v>1083</v>
      </c>
      <c r="AI22" s="214" t="s">
        <v>1084</v>
      </c>
      <c r="AK22" s="226">
        <f>T30</f>
        <v>0</v>
      </c>
    </row>
    <row r="23" spans="1:16384" ht="37.5" customHeight="1">
      <c r="B23" s="222">
        <v>3</v>
      </c>
      <c r="C23" s="98"/>
      <c r="D23" s="98"/>
      <c r="E23" s="102"/>
      <c r="F23" s="224">
        <v>2.0000000000000002E-5</v>
      </c>
      <c r="G23" s="98"/>
      <c r="H23" s="98"/>
      <c r="I23" s="98"/>
      <c r="J23" s="225" t="str">
        <f t="shared" si="0"/>
        <v>określ rodzaj kontraktu w  kolumnie F</v>
      </c>
      <c r="K23" s="98"/>
      <c r="L23" s="225" t="str">
        <f t="shared" si="1"/>
        <v>określ rodzaj kontraktu w kolumnie F</v>
      </c>
      <c r="M23" s="98"/>
      <c r="N23" s="225" t="str">
        <f t="shared" si="2"/>
        <v>uzupełnij kolumnę L lub F</v>
      </c>
      <c r="O23" s="98" t="str">
        <f t="shared" ref="O23:O86" si="6">IF(G23="pozostałe","nie dotyczy","")</f>
        <v/>
      </c>
      <c r="P23" s="225" t="str">
        <f t="shared" si="3"/>
        <v>określ rodzaj kontraktu w kolumnie F</v>
      </c>
      <c r="Q23" s="226">
        <f t="shared" si="4"/>
        <v>0</v>
      </c>
      <c r="R23" s="98"/>
      <c r="S23" s="226">
        <f t="shared" si="5"/>
        <v>0</v>
      </c>
      <c r="T23" s="102"/>
      <c r="U23" s="102"/>
      <c r="V23" s="102"/>
      <c r="X23" s="223" t="s">
        <v>1073</v>
      </c>
      <c r="Y23" s="231">
        <f>$F$21*(1-$F$21)*F31*(1-F31)/(1.25*($F$21+F31)-$F$21*F31)</f>
        <v>1.3331911118814919E-5</v>
      </c>
      <c r="Z23" s="231">
        <f>$F$31*(1-$F$31)*$F$31*(1-$F$31)/(1.25*($F$31+$F$31)-$F$31*$F$31)</f>
        <v>3.9993600144005761E-5</v>
      </c>
      <c r="AA23" s="231">
        <f>Z24</f>
        <v>6.6631112074138279E-5</v>
      </c>
      <c r="AB23" s="231">
        <f>Z25</f>
        <v>7.265256382282348E-5</v>
      </c>
      <c r="AC23" s="231">
        <f>Z26</f>
        <v>7.6036284669308161E-5</v>
      </c>
      <c r="AD23" s="231">
        <f>Z27</f>
        <v>7.6613902379702773E-5</v>
      </c>
      <c r="AE23" s="231">
        <f>Z28</f>
        <v>7.8037532355478857E-5</v>
      </c>
      <c r="AF23" s="231">
        <f>Z29</f>
        <v>7.8385157169494449E-5</v>
      </c>
      <c r="AG23" s="231">
        <f>Z30</f>
        <v>7.6475277704361597E-5</v>
      </c>
      <c r="AI23" s="210" t="s">
        <v>1085</v>
      </c>
      <c r="AK23" s="226">
        <f>T40</f>
        <v>0</v>
      </c>
    </row>
    <row r="24" spans="1:16384" ht="37.5" customHeight="1">
      <c r="B24" s="222">
        <v>4</v>
      </c>
      <c r="C24" s="98"/>
      <c r="D24" s="98"/>
      <c r="E24" s="102"/>
      <c r="F24" s="224">
        <v>2.0000000000000002E-5</v>
      </c>
      <c r="G24" s="98"/>
      <c r="H24" s="98"/>
      <c r="I24" s="98"/>
      <c r="J24" s="225" t="str">
        <f t="shared" si="0"/>
        <v>określ rodzaj kontraktu w  kolumnie F</v>
      </c>
      <c r="K24" s="98"/>
      <c r="L24" s="225" t="str">
        <f t="shared" si="1"/>
        <v>określ rodzaj kontraktu w kolumnie F</v>
      </c>
      <c r="M24" s="98"/>
      <c r="N24" s="225" t="str">
        <f t="shared" si="2"/>
        <v>uzupełnij kolumnę L lub F</v>
      </c>
      <c r="O24" s="98" t="str">
        <f t="shared" si="6"/>
        <v/>
      </c>
      <c r="P24" s="225" t="str">
        <f t="shared" si="3"/>
        <v>określ rodzaj kontraktu w kolumnie F</v>
      </c>
      <c r="Q24" s="226">
        <f>IF(G24="pozostałe","nie dotyczy",IF(G24="umowa ograniczania ryzyka", MAX(P24*(D24+K24)-N24*O24,0),IF(G24="pożyczka hipoteczna",MAX(P24*(D24+J24)-L24*O24,0),0)))</f>
        <v>0</v>
      </c>
      <c r="R24" s="98"/>
      <c r="S24" s="226">
        <f t="shared" si="5"/>
        <v>0</v>
      </c>
      <c r="T24" s="102"/>
      <c r="U24" s="102"/>
      <c r="V24" s="102"/>
      <c r="X24" s="223" t="s">
        <v>1074</v>
      </c>
      <c r="Y24" s="231">
        <f>$F$21*(1-$F$21)*F41*(1-F41)/(1.25*($F$21+F41)-$F$21*F41)</f>
        <v>1.5376852105417008E-5</v>
      </c>
      <c r="Z24" s="231">
        <f>$F$31*(1-$F$31)*F41*(1-F41)/(1.25*($F$31+F41)-$F$31*F41)</f>
        <v>6.6631112074138279E-5</v>
      </c>
      <c r="AA24" s="231">
        <f>$F$41*(1-$F$41)*$F$41*(1-$F$41)/(1.25*($F$41+$F$41)-$F$41*$F$41)</f>
        <v>1.9984001800360076E-4</v>
      </c>
      <c r="AB24" s="231">
        <f>AA25</f>
        <v>2.6633782341957862E-4</v>
      </c>
      <c r="AC24" s="231">
        <f>AA26</f>
        <v>3.1930249679897575E-4</v>
      </c>
      <c r="AD24" s="231">
        <f>AA27</f>
        <v>3.8300942381562107E-4</v>
      </c>
      <c r="AE24" s="231">
        <f>AA28</f>
        <v>3.6176882502728276E-4</v>
      </c>
      <c r="AF24" s="231">
        <f>AA29</f>
        <v>3.7934797362187088E-4</v>
      </c>
      <c r="AG24" s="231">
        <f>AA30</f>
        <v>3.7872422028352036E-4</v>
      </c>
      <c r="AK24" s="226">
        <f>T50</f>
        <v>0</v>
      </c>
    </row>
    <row r="25" spans="1:16384" ht="37.5" customHeight="1">
      <c r="B25" s="222">
        <v>5</v>
      </c>
      <c r="C25" s="98"/>
      <c r="D25" s="98"/>
      <c r="E25" s="102"/>
      <c r="F25" s="224">
        <v>2.0000000000000002E-5</v>
      </c>
      <c r="G25" s="98"/>
      <c r="H25" s="98"/>
      <c r="I25" s="98"/>
      <c r="J25" s="225" t="str">
        <f t="shared" si="0"/>
        <v>określ rodzaj kontraktu w  kolumnie F</v>
      </c>
      <c r="K25" s="98"/>
      <c r="L25" s="225" t="str">
        <f t="shared" si="1"/>
        <v>określ rodzaj kontraktu w kolumnie F</v>
      </c>
      <c r="M25" s="98"/>
      <c r="N25" s="225" t="str">
        <f t="shared" si="2"/>
        <v>uzupełnij kolumnę L lub F</v>
      </c>
      <c r="O25" s="98" t="str">
        <f t="shared" si="6"/>
        <v/>
      </c>
      <c r="P25" s="225" t="str">
        <f t="shared" si="3"/>
        <v>określ rodzaj kontraktu w kolumnie F</v>
      </c>
      <c r="Q25" s="226">
        <f t="shared" si="4"/>
        <v>0</v>
      </c>
      <c r="R25" s="98"/>
      <c r="S25" s="226">
        <f t="shared" si="5"/>
        <v>0</v>
      </c>
      <c r="T25" s="102"/>
      <c r="U25" s="102"/>
      <c r="V25" s="102"/>
      <c r="X25" s="223" t="s">
        <v>1075</v>
      </c>
      <c r="Y25" s="231">
        <f>$F$21*(1-$F$21)*F51*(1-F51)/(1.25*($F$21+F51)-$F$21*F51)</f>
        <v>1.5670520635617816E-5</v>
      </c>
      <c r="Z25" s="231">
        <f>$F$31*(1-$F$31)*F51*(1-F51)/(1.25*($F$31+F51)-$F$31*F51)</f>
        <v>7.265256382282348E-5</v>
      </c>
      <c r="AA25" s="231">
        <f>F41*(1-$F41)*$F$51*(1-$F$51)/(1.25*($F41+$F$51)-$F$41*$F$51)</f>
        <v>2.6633782341957862E-4</v>
      </c>
      <c r="AB25" s="231">
        <f>$F$51*(1-$F$51)*$F$51*(1-$F$51)/(1.25*($F$51+$F$51)-$F$51*$F$51)</f>
        <v>3.9936014405762306E-4</v>
      </c>
      <c r="AC25" s="231">
        <f>AB26</f>
        <v>5.3201814300960512E-4</v>
      </c>
      <c r="AD25" s="231">
        <f>AB27</f>
        <v>5.6310522648083631E-4</v>
      </c>
      <c r="AE25" s="231">
        <f>AB28</f>
        <v>6.6311207471647779E-4</v>
      </c>
      <c r="AF25" s="231">
        <f>AB29</f>
        <v>7.2940904052223193E-4</v>
      </c>
      <c r="AG25" s="231">
        <f>AB30</f>
        <v>7.4850396450092008E-4</v>
      </c>
      <c r="AK25" s="226">
        <f>T60</f>
        <v>0</v>
      </c>
    </row>
    <row r="26" spans="1:16384" ht="37.5" customHeight="1">
      <c r="B26" s="222">
        <v>6</v>
      </c>
      <c r="C26" s="98"/>
      <c r="D26" s="98"/>
      <c r="E26" s="102"/>
      <c r="F26" s="224">
        <v>2.0000000000000002E-5</v>
      </c>
      <c r="G26" s="98"/>
      <c r="H26" s="98"/>
      <c r="I26" s="98"/>
      <c r="J26" s="225" t="str">
        <f t="shared" si="0"/>
        <v>określ rodzaj kontraktu w  kolumnie F</v>
      </c>
      <c r="K26" s="98"/>
      <c r="L26" s="225" t="str">
        <f t="shared" si="1"/>
        <v>określ rodzaj kontraktu w kolumnie F</v>
      </c>
      <c r="M26" s="98"/>
      <c r="N26" s="225" t="str">
        <f t="shared" si="2"/>
        <v>uzupełnij kolumnę L lub F</v>
      </c>
      <c r="O26" s="98" t="str">
        <f t="shared" si="6"/>
        <v/>
      </c>
      <c r="P26" s="225" t="str">
        <f t="shared" si="3"/>
        <v>określ rodzaj kontraktu w kolumnie F</v>
      </c>
      <c r="Q26" s="226">
        <f t="shared" si="4"/>
        <v>0</v>
      </c>
      <c r="R26" s="98"/>
      <c r="S26" s="226">
        <f t="shared" si="5"/>
        <v>0</v>
      </c>
      <c r="T26" s="102"/>
      <c r="U26" s="102"/>
      <c r="V26" s="102"/>
      <c r="X26" s="223" t="s">
        <v>1076</v>
      </c>
      <c r="Y26" s="231">
        <f>$F$21*(1-$F$21)*F61*(1-F61)/(1.25*($F$21+F61)-$F$21*F61)</f>
        <v>1.5809835244914774E-5</v>
      </c>
      <c r="Z26" s="231">
        <f>$F$31*(1-$F$31)*F61*(1-F61)/(1.25*($F$31+F61)-$F$31*F61)</f>
        <v>7.6036284669308161E-5</v>
      </c>
      <c r="AA26" s="231">
        <f>F41*(1-$F41)*$F$61*(1-$F$61)/(1.25*($F41+$F$61)-$F$41*$F$61)</f>
        <v>3.1930249679897575E-4</v>
      </c>
      <c r="AB26" s="231">
        <f>$F$51*(1-$F$51)*$F$61*(1-$F$61)/(1.25*($F$51+$F$61)-$F$51*$F$61)</f>
        <v>5.3201814300960512E-4</v>
      </c>
      <c r="AC26" s="231">
        <f>$F$61*(1-$F$61)*$F$61*(1-$F$61)/(1.25*($F$61+$F$61)-$F$61*$F$61)</f>
        <v>7.9744115292233774E-4</v>
      </c>
      <c r="AD26" s="231">
        <f>AC27</f>
        <v>8.6965042946571551E-4</v>
      </c>
      <c r="AE26" s="231">
        <f>AC28</f>
        <v>1.1361670480549198E-3</v>
      </c>
      <c r="AF26" s="231">
        <f>AC29</f>
        <v>1.3541185626001373E-3</v>
      </c>
      <c r="AG26" s="231">
        <f>AC30</f>
        <v>1.4624175380924473E-3</v>
      </c>
      <c r="AK26" s="226">
        <f>T70</f>
        <v>0</v>
      </c>
    </row>
    <row r="27" spans="1:16384" ht="37.5" customHeight="1">
      <c r="B27" s="222">
        <v>7</v>
      </c>
      <c r="C27" s="98"/>
      <c r="D27" s="98"/>
      <c r="E27" s="102"/>
      <c r="F27" s="224">
        <v>2.0000000000000002E-5</v>
      </c>
      <c r="G27" s="98"/>
      <c r="H27" s="98"/>
      <c r="I27" s="98"/>
      <c r="J27" s="225" t="str">
        <f t="shared" si="0"/>
        <v>określ rodzaj kontraktu w  kolumnie F</v>
      </c>
      <c r="K27" s="98"/>
      <c r="L27" s="225" t="str">
        <f t="shared" si="1"/>
        <v>określ rodzaj kontraktu w kolumnie F</v>
      </c>
      <c r="M27" s="98"/>
      <c r="N27" s="225" t="str">
        <f t="shared" si="2"/>
        <v>uzupełnij kolumnę L lub F</v>
      </c>
      <c r="O27" s="98" t="str">
        <f t="shared" si="6"/>
        <v/>
      </c>
      <c r="P27" s="225" t="str">
        <f t="shared" si="3"/>
        <v>określ rodzaj kontraktu w kolumnie F</v>
      </c>
      <c r="Q27" s="226">
        <f t="shared" si="4"/>
        <v>0</v>
      </c>
      <c r="R27" s="98"/>
      <c r="S27" s="226">
        <f t="shared" si="5"/>
        <v>0</v>
      </c>
      <c r="T27" s="102"/>
      <c r="U27" s="102"/>
      <c r="V27" s="102"/>
      <c r="X27" s="223" t="s">
        <v>1077</v>
      </c>
      <c r="Y27" s="231">
        <f>$F$21*(1-$F$21)*F71*(1-F71)/(1.25*($F$21+F71)-$F$21*F71)</f>
        <v>1.5829620537449852E-5</v>
      </c>
      <c r="Z27" s="231">
        <f>$F$31*(1-$F$31)*F71*(1-F71)/(1.25*($F$31+F71)-$F$31*F71)</f>
        <v>7.6613902379702773E-5</v>
      </c>
      <c r="AA27" s="231">
        <f>F41*(1-$F41)*$F$71*(1-$F$71)/(1.25*($F41+$F$61)-$F$41*$F$61)</f>
        <v>3.8300942381562107E-4</v>
      </c>
      <c r="AB27" s="231">
        <f>$F$51*(1-$F$51)*$F$71*(1-$F$71)/(1.25*($F$51+$F$71)-$F$51*$F$71)</f>
        <v>5.6310522648083631E-4</v>
      </c>
      <c r="AC27" s="231">
        <f>F61*(1-$F61)*$F$71*(1-$F$71)/(1.25*($F61+$F$71)-$F$61*$F$71)</f>
        <v>8.6965042946571551E-4</v>
      </c>
      <c r="AD27" s="231">
        <f>$F$71*(1-$F$71)*$F$71*(1-$F$71)/(1.25*($F$71+$F$71)-$F$71*$F$71)</f>
        <v>9.5631559256886595E-4</v>
      </c>
      <c r="AE27" s="231">
        <f>AD28</f>
        <v>1.2893855812946521E-3</v>
      </c>
      <c r="AF27" s="231">
        <f>AD29</f>
        <v>1.5795333333333333E-3</v>
      </c>
      <c r="AG27" s="231">
        <f>AD30</f>
        <v>1.7388074935602215E-3</v>
      </c>
      <c r="AK27" s="226">
        <f>T80</f>
        <v>0</v>
      </c>
    </row>
    <row r="28" spans="1:16384" ht="37.5" customHeight="1">
      <c r="B28" s="222" t="s">
        <v>1086</v>
      </c>
      <c r="C28" s="98"/>
      <c r="D28" s="98"/>
      <c r="E28" s="102"/>
      <c r="F28" s="224">
        <v>2.0000000000000002E-5</v>
      </c>
      <c r="G28" s="98"/>
      <c r="H28" s="98"/>
      <c r="I28" s="98"/>
      <c r="J28" s="225" t="str">
        <f t="shared" si="0"/>
        <v>określ rodzaj kontraktu w  kolumnie F</v>
      </c>
      <c r="K28" s="98"/>
      <c r="L28" s="225" t="str">
        <f t="shared" si="1"/>
        <v>określ rodzaj kontraktu w kolumnie F</v>
      </c>
      <c r="M28" s="98"/>
      <c r="N28" s="225" t="str">
        <f t="shared" si="2"/>
        <v>uzupełnij kolumnę L lub F</v>
      </c>
      <c r="O28" s="98" t="str">
        <f t="shared" si="6"/>
        <v/>
      </c>
      <c r="P28" s="225" t="str">
        <f t="shared" si="3"/>
        <v>określ rodzaj kontraktu w kolumnie F</v>
      </c>
      <c r="Q28" s="226">
        <f t="shared" si="4"/>
        <v>0</v>
      </c>
      <c r="R28" s="98"/>
      <c r="S28" s="226">
        <f t="shared" si="5"/>
        <v>0</v>
      </c>
      <c r="T28" s="102"/>
      <c r="U28" s="102"/>
      <c r="V28" s="102"/>
      <c r="X28" s="223" t="s">
        <v>1078</v>
      </c>
      <c r="Y28" s="231">
        <f>$F$21*(1-$F$21)*F81*(1-F81)/(1.25*($F$21+F81)-$F$21*F81)</f>
        <v>1.5856509267079955E-5</v>
      </c>
      <c r="Z28" s="231">
        <f>$F$31*(1-$F$31)*F81*(1-F81)/(1.25*($F$31+F81)-$F$31*F81)</f>
        <v>7.8037532355478857E-5</v>
      </c>
      <c r="AA28" s="231">
        <f>F41*(1-$F41)*$F$81*(1-$F$81)/(1.25*($F41+$F$81)-$F$41*$F$81)</f>
        <v>3.6176882502728276E-4</v>
      </c>
      <c r="AB28" s="231">
        <f>$F$51*(1-$F$51)*$F$81*(1-$F$81)/(1.25*($F$51+$F$81)-$F$51*$F$81)</f>
        <v>6.6311207471647779E-4</v>
      </c>
      <c r="AC28" s="231">
        <f>F61*(1-$F61)*$F$81*(1-$F$81)/(1.25*($F61+$F$81)-$F$61*$F$81)</f>
        <v>1.1361670480549198E-3</v>
      </c>
      <c r="AD28" s="231">
        <f>F71*(1-$F71)*$F$81*(1-$F$81)/(1.25*($F71+$F$81)-$F$71*$F$81)</f>
        <v>1.2893855812946521E-3</v>
      </c>
      <c r="AE28" s="231">
        <f>$F$81*(1-$F$81)*$F$81*(1-$F$81)/(1.25*($F$81+$F$81)-$F$81*$F$81)</f>
        <v>1.9840180360721446E-3</v>
      </c>
      <c r="AF28" s="231">
        <f>AE29</f>
        <v>2.7835582822085892E-3</v>
      </c>
      <c r="AG28" s="231">
        <f>AE30</f>
        <v>3.4181484930124731E-3</v>
      </c>
      <c r="AK28" s="226">
        <f>T90</f>
        <v>0</v>
      </c>
    </row>
    <row r="29" spans="1:16384" ht="37.5" customHeight="1">
      <c r="B29" s="222" t="s">
        <v>1086</v>
      </c>
      <c r="C29" s="98"/>
      <c r="D29" s="98"/>
      <c r="E29" s="102"/>
      <c r="F29" s="224">
        <v>2.0000000000000002E-5</v>
      </c>
      <c r="G29" s="98"/>
      <c r="H29" s="98"/>
      <c r="I29" s="98"/>
      <c r="J29" s="225" t="str">
        <f t="shared" si="0"/>
        <v>określ rodzaj kontraktu w  kolumnie F</v>
      </c>
      <c r="K29" s="98"/>
      <c r="L29" s="225" t="str">
        <f t="shared" si="1"/>
        <v>określ rodzaj kontraktu w kolumnie F</v>
      </c>
      <c r="M29" s="98"/>
      <c r="N29" s="225" t="str">
        <f t="shared" si="2"/>
        <v>uzupełnij kolumnę L lub F</v>
      </c>
      <c r="O29" s="98" t="str">
        <f t="shared" si="6"/>
        <v/>
      </c>
      <c r="P29" s="225" t="str">
        <f t="shared" si="3"/>
        <v>określ rodzaj kontraktu w kolumnie F</v>
      </c>
      <c r="Q29" s="226">
        <f t="shared" si="4"/>
        <v>0</v>
      </c>
      <c r="R29" s="98"/>
      <c r="S29" s="226">
        <f t="shared" si="5"/>
        <v>0</v>
      </c>
      <c r="T29" s="102"/>
      <c r="U29" s="102"/>
      <c r="V29" s="102"/>
      <c r="X29" s="223" t="s">
        <v>1079</v>
      </c>
      <c r="Y29" s="231">
        <f>$F$21*(1-$F$21)*F91*(1-F91)/(1.25*($F$21+F91)-$F$21*F91)</f>
        <v>1.5781633623432256E-5</v>
      </c>
      <c r="Z29" s="231">
        <f>$F$31*(1-$F$31)*F91*(1-F91)/(1.25*($F$31+F91)-$F$31*F91)</f>
        <v>7.8385157169494449E-5</v>
      </c>
      <c r="AA29" s="231">
        <f>F41*(1-$F41)*$F$91*(1-$F$91)/(1.25*($F41+$F$91)-$F$41*$F$91)</f>
        <v>3.7934797362187088E-4</v>
      </c>
      <c r="AB29" s="231">
        <f>$F$51*(1-$F$51)*$F$91*(1-$F$91)/(1.25*($F$51+$F$91)-$F$51*$F$91)</f>
        <v>7.2940904052223193E-4</v>
      </c>
      <c r="AC29" s="231">
        <f>F61*(1-$F61)*$F$91*(1-$F$91)/(1.25*($F61+$F$91)-$F$61*$F$91)</f>
        <v>1.3541185626001373E-3</v>
      </c>
      <c r="AD29" s="231">
        <f>F71*(1-$F71)*$F$91*(1-$F$91)/(1.25*($F71+$F$91)-$F$71*$F$91)</f>
        <v>1.5795333333333333E-3</v>
      </c>
      <c r="AE29" s="231">
        <f>F81*(1-$F81)*$F$91*(1-$F$91)/(1.25*($F81+$F$91)-$F$81*$F$91)</f>
        <v>2.7835582822085892E-3</v>
      </c>
      <c r="AF29" s="231">
        <f>$F$91*(1-$F$91)*$F$91*(1-$F$91)/(1.25*($F$91+$F$91)-$F$91*$F$91)</f>
        <v>4.7080900321543415E-3</v>
      </c>
      <c r="AG29" s="231">
        <f>AF30</f>
        <v>7.112717731474886E-3</v>
      </c>
      <c r="AK29" s="226">
        <f>T100</f>
        <v>0</v>
      </c>
    </row>
    <row r="30" spans="1:16384" ht="37.5" customHeight="1">
      <c r="B30" s="222" t="s">
        <v>1086</v>
      </c>
      <c r="C30" s="98"/>
      <c r="D30" s="98"/>
      <c r="E30" s="102"/>
      <c r="F30" s="224">
        <v>2.0000000000000002E-5</v>
      </c>
      <c r="G30" s="98"/>
      <c r="H30" s="98"/>
      <c r="I30" s="98"/>
      <c r="J30" s="225" t="str">
        <f t="shared" si="0"/>
        <v>określ rodzaj kontraktu w  kolumnie F</v>
      </c>
      <c r="K30" s="98"/>
      <c r="L30" s="225" t="str">
        <f t="shared" si="1"/>
        <v>określ rodzaj kontraktu w kolumnie F</v>
      </c>
      <c r="M30" s="98"/>
      <c r="N30" s="225" t="str">
        <f t="shared" si="2"/>
        <v>uzupełnij kolumnę L lub F</v>
      </c>
      <c r="O30" s="98" t="str">
        <f t="shared" si="6"/>
        <v/>
      </c>
      <c r="P30" s="225" t="str">
        <f t="shared" si="3"/>
        <v>określ rodzaj kontraktu w kolumnie F</v>
      </c>
      <c r="Q30" s="226">
        <f t="shared" si="4"/>
        <v>0</v>
      </c>
      <c r="R30" s="98"/>
      <c r="S30" s="226">
        <f t="shared" si="5"/>
        <v>0</v>
      </c>
      <c r="T30" s="226">
        <f>SUM(Q21:R30)</f>
        <v>0</v>
      </c>
      <c r="U30" s="226">
        <f>SUM(S21:S30)</f>
        <v>0</v>
      </c>
      <c r="V30" s="228">
        <f>1.5*F30*(1-F30)/(2.5-F30)</f>
        <v>1.1999855998847993E-5</v>
      </c>
      <c r="X30" s="234" t="s">
        <v>1080</v>
      </c>
      <c r="Y30" s="231">
        <f>$F$21*(1-$F$21)*$F$101*(1-$F$101)/(1.25*($F$21+$F$101)-$F$21*$F$101)</f>
        <v>1.5324597429041958E-5</v>
      </c>
      <c r="Z30" s="231">
        <f>F31*(1-$F31)*$F$101*(1-$F$101)/(1.25*($F31+$F$101)-$F$31*$F$101)</f>
        <v>7.6475277704361597E-5</v>
      </c>
      <c r="AA30" s="231">
        <f>F41*(1-$F41)*$F$101*(1-$F$101)/(1.25*($F41+$F$101)-$F$41*$F$101)</f>
        <v>3.7872422028352036E-4</v>
      </c>
      <c r="AB30" s="231">
        <f>$F$51*(1-$F$51)*$F$101*(1-$F$101)/(1.25*($F$51+$F$101)-$F$51*$F$101)</f>
        <v>7.4850396450092008E-4</v>
      </c>
      <c r="AC30" s="231">
        <f>F61*(1-$F61)*$F$101*(1-$F$101)/(1.25*($F61+$F$101)-$F$61*$F$101)</f>
        <v>1.4624175380924473E-3</v>
      </c>
      <c r="AD30" s="231">
        <f>F71*(1-$F71)*$F$101*(1-$F$101)/(1.25*($F71+$F$101)-$F$71*$F$101)</f>
        <v>1.7388074935602215E-3</v>
      </c>
      <c r="AE30" s="231">
        <f>F81*(1-$F81)*$F$101*(1-$F$101)/(1.25*($F81+$F$101)-$F$81*$F$101)</f>
        <v>3.4181484930124731E-3</v>
      </c>
      <c r="AF30" s="231">
        <f>F91*(1-$F91)*$F$101*(1-$F$101)/(1.25*($F91+$F$101)-$F$91*$F$101)</f>
        <v>7.112717731474886E-3</v>
      </c>
      <c r="AG30" s="231">
        <f>$F$101*(1-$F$101)*$F$101*(1-$F$101)/(1.25*($F$101+$F$101)-$F$101*$F$101)</f>
        <v>1.5595097268127734E-2</v>
      </c>
      <c r="AK30" s="226">
        <f>T110</f>
        <v>0</v>
      </c>
    </row>
    <row r="31" spans="1:16384" ht="37.5" customHeight="1">
      <c r="B31" s="222">
        <v>1</v>
      </c>
      <c r="C31" s="98"/>
      <c r="D31" s="98"/>
      <c r="E31" s="222" t="s">
        <v>1073</v>
      </c>
      <c r="F31" s="224">
        <v>1E-4</v>
      </c>
      <c r="G31" s="98"/>
      <c r="H31" s="98"/>
      <c r="I31" s="98"/>
      <c r="J31" s="225" t="str">
        <f t="shared" si="0"/>
        <v>określ rodzaj kontraktu w  kolumnie F</v>
      </c>
      <c r="K31" s="98"/>
      <c r="L31" s="225" t="str">
        <f t="shared" si="1"/>
        <v>określ rodzaj kontraktu w kolumnie F</v>
      </c>
      <c r="M31" s="98"/>
      <c r="N31" s="225" t="str">
        <f t="shared" si="2"/>
        <v>uzupełnij kolumnę L lub F</v>
      </c>
      <c r="O31" s="98" t="str">
        <f t="shared" si="6"/>
        <v/>
      </c>
      <c r="P31" s="225" t="str">
        <f t="shared" si="3"/>
        <v>określ rodzaj kontraktu w kolumnie F</v>
      </c>
      <c r="Q31" s="226">
        <f t="shared" si="4"/>
        <v>0</v>
      </c>
      <c r="R31" s="98"/>
      <c r="S31" s="226">
        <f t="shared" si="5"/>
        <v>0</v>
      </c>
      <c r="T31" s="102"/>
      <c r="U31" s="102"/>
      <c r="V31" s="102"/>
      <c r="AA31" s="220"/>
      <c r="AB31" s="220"/>
      <c r="AC31" s="220"/>
    </row>
    <row r="32" spans="1:16384" ht="37.5" customHeight="1">
      <c r="B32" s="222">
        <v>2</v>
      </c>
      <c r="C32" s="98"/>
      <c r="D32" s="98"/>
      <c r="E32" s="102"/>
      <c r="F32" s="224">
        <v>1E-4</v>
      </c>
      <c r="G32" s="98"/>
      <c r="H32" s="98"/>
      <c r="I32" s="98"/>
      <c r="J32" s="225" t="str">
        <f t="shared" si="0"/>
        <v>określ rodzaj kontraktu w  kolumnie F</v>
      </c>
      <c r="K32" s="98"/>
      <c r="L32" s="225" t="str">
        <f t="shared" si="1"/>
        <v>określ rodzaj kontraktu w kolumnie F</v>
      </c>
      <c r="M32" s="98"/>
      <c r="N32" s="225" t="str">
        <f t="shared" si="2"/>
        <v>uzupełnij kolumnę L lub F</v>
      </c>
      <c r="O32" s="98"/>
      <c r="P32" s="225" t="str">
        <f t="shared" si="3"/>
        <v>określ rodzaj kontraktu w kolumnie F</v>
      </c>
      <c r="Q32" s="226">
        <f t="shared" si="4"/>
        <v>0</v>
      </c>
      <c r="R32" s="98"/>
      <c r="S32" s="226">
        <f t="shared" si="5"/>
        <v>0</v>
      </c>
      <c r="T32" s="102"/>
      <c r="U32" s="102"/>
      <c r="V32" s="102"/>
    </row>
    <row r="33" spans="2:22" ht="37.5" customHeight="1">
      <c r="B33" s="222">
        <v>3</v>
      </c>
      <c r="C33" s="98"/>
      <c r="D33" s="98"/>
      <c r="E33" s="102"/>
      <c r="F33" s="224">
        <v>1E-4</v>
      </c>
      <c r="G33" s="98"/>
      <c r="H33" s="98"/>
      <c r="I33" s="98"/>
      <c r="J33" s="225" t="str">
        <f t="shared" si="0"/>
        <v>określ rodzaj kontraktu w  kolumnie F</v>
      </c>
      <c r="K33" s="98"/>
      <c r="L33" s="225" t="str">
        <f t="shared" si="1"/>
        <v>określ rodzaj kontraktu w kolumnie F</v>
      </c>
      <c r="M33" s="98"/>
      <c r="N33" s="225" t="str">
        <f t="shared" si="2"/>
        <v>uzupełnij kolumnę L lub F</v>
      </c>
      <c r="O33" s="98" t="str">
        <f t="shared" si="6"/>
        <v/>
      </c>
      <c r="P33" s="225" t="str">
        <f t="shared" si="3"/>
        <v>określ rodzaj kontraktu w kolumnie F</v>
      </c>
      <c r="Q33" s="226">
        <f t="shared" si="4"/>
        <v>0</v>
      </c>
      <c r="R33" s="98"/>
      <c r="S33" s="226">
        <f t="shared" si="5"/>
        <v>0</v>
      </c>
      <c r="T33" s="102"/>
      <c r="U33" s="102"/>
      <c r="V33" s="102"/>
    </row>
    <row r="34" spans="2:22" ht="37.5" customHeight="1">
      <c r="B34" s="222">
        <v>4</v>
      </c>
      <c r="C34" s="98"/>
      <c r="D34" s="98"/>
      <c r="E34" s="102"/>
      <c r="F34" s="224">
        <v>1E-4</v>
      </c>
      <c r="G34" s="98"/>
      <c r="H34" s="98"/>
      <c r="I34" s="98"/>
      <c r="J34" s="225" t="str">
        <f t="shared" si="0"/>
        <v>określ rodzaj kontraktu w  kolumnie F</v>
      </c>
      <c r="K34" s="98"/>
      <c r="L34" s="225" t="str">
        <f t="shared" si="1"/>
        <v>określ rodzaj kontraktu w kolumnie F</v>
      </c>
      <c r="M34" s="98"/>
      <c r="N34" s="225" t="str">
        <f t="shared" si="2"/>
        <v>uzupełnij kolumnę L lub F</v>
      </c>
      <c r="O34" s="98" t="str">
        <f t="shared" si="6"/>
        <v/>
      </c>
      <c r="P34" s="225" t="str">
        <f t="shared" si="3"/>
        <v>określ rodzaj kontraktu w kolumnie F</v>
      </c>
      <c r="Q34" s="226">
        <f t="shared" si="4"/>
        <v>0</v>
      </c>
      <c r="R34" s="98"/>
      <c r="S34" s="226">
        <f t="shared" si="5"/>
        <v>0</v>
      </c>
      <c r="T34" s="102"/>
      <c r="U34" s="102"/>
      <c r="V34" s="102"/>
    </row>
    <row r="35" spans="2:22" ht="37.5" customHeight="1">
      <c r="B35" s="222">
        <v>5</v>
      </c>
      <c r="C35" s="98"/>
      <c r="D35" s="98"/>
      <c r="E35" s="102"/>
      <c r="F35" s="224">
        <v>1E-4</v>
      </c>
      <c r="G35" s="98"/>
      <c r="H35" s="98"/>
      <c r="I35" s="98"/>
      <c r="J35" s="225" t="str">
        <f t="shared" si="0"/>
        <v>określ rodzaj kontraktu w  kolumnie F</v>
      </c>
      <c r="K35" s="98"/>
      <c r="L35" s="225" t="str">
        <f t="shared" si="1"/>
        <v>określ rodzaj kontraktu w kolumnie F</v>
      </c>
      <c r="M35" s="98"/>
      <c r="N35" s="225" t="str">
        <f t="shared" si="2"/>
        <v>uzupełnij kolumnę L lub F</v>
      </c>
      <c r="O35" s="98" t="str">
        <f t="shared" si="6"/>
        <v/>
      </c>
      <c r="P35" s="225" t="str">
        <f t="shared" si="3"/>
        <v>określ rodzaj kontraktu w kolumnie F</v>
      </c>
      <c r="Q35" s="226">
        <f t="shared" si="4"/>
        <v>0</v>
      </c>
      <c r="R35" s="98"/>
      <c r="S35" s="226">
        <f t="shared" si="5"/>
        <v>0</v>
      </c>
      <c r="T35" s="102"/>
      <c r="U35" s="102"/>
      <c r="V35" s="102"/>
    </row>
    <row r="36" spans="2:22" ht="37.5" customHeight="1">
      <c r="B36" s="222">
        <v>6</v>
      </c>
      <c r="C36" s="98"/>
      <c r="D36" s="98"/>
      <c r="E36" s="102"/>
      <c r="F36" s="224">
        <v>1E-4</v>
      </c>
      <c r="G36" s="98"/>
      <c r="H36" s="98"/>
      <c r="I36" s="98"/>
      <c r="J36" s="225" t="str">
        <f t="shared" si="0"/>
        <v>określ rodzaj kontraktu w  kolumnie F</v>
      </c>
      <c r="K36" s="98"/>
      <c r="L36" s="225" t="str">
        <f t="shared" si="1"/>
        <v>określ rodzaj kontraktu w kolumnie F</v>
      </c>
      <c r="M36" s="98"/>
      <c r="N36" s="225" t="str">
        <f t="shared" si="2"/>
        <v>uzupełnij kolumnę L lub F</v>
      </c>
      <c r="O36" s="98" t="str">
        <f t="shared" si="6"/>
        <v/>
      </c>
      <c r="P36" s="225" t="str">
        <f t="shared" si="3"/>
        <v>określ rodzaj kontraktu w kolumnie F</v>
      </c>
      <c r="Q36" s="226">
        <f t="shared" si="4"/>
        <v>0</v>
      </c>
      <c r="R36" s="98"/>
      <c r="S36" s="226">
        <f t="shared" si="5"/>
        <v>0</v>
      </c>
      <c r="T36" s="102"/>
      <c r="U36" s="102"/>
      <c r="V36" s="102"/>
    </row>
    <row r="37" spans="2:22" ht="37.5" customHeight="1">
      <c r="B37" s="222">
        <v>7</v>
      </c>
      <c r="C37" s="98"/>
      <c r="D37" s="98"/>
      <c r="E37" s="102"/>
      <c r="F37" s="224">
        <v>1E-4</v>
      </c>
      <c r="G37" s="98"/>
      <c r="H37" s="98"/>
      <c r="I37" s="98"/>
      <c r="J37" s="225" t="str">
        <f t="shared" si="0"/>
        <v>określ rodzaj kontraktu w  kolumnie F</v>
      </c>
      <c r="K37" s="98"/>
      <c r="L37" s="225" t="str">
        <f t="shared" si="1"/>
        <v>określ rodzaj kontraktu w kolumnie F</v>
      </c>
      <c r="M37" s="98"/>
      <c r="N37" s="225" t="str">
        <f t="shared" si="2"/>
        <v>uzupełnij kolumnę L lub F</v>
      </c>
      <c r="O37" s="98" t="str">
        <f t="shared" si="6"/>
        <v/>
      </c>
      <c r="P37" s="225" t="str">
        <f t="shared" si="3"/>
        <v>określ rodzaj kontraktu w kolumnie F</v>
      </c>
      <c r="Q37" s="226">
        <f t="shared" si="4"/>
        <v>0</v>
      </c>
      <c r="R37" s="98"/>
      <c r="S37" s="226">
        <f t="shared" si="5"/>
        <v>0</v>
      </c>
      <c r="T37" s="102"/>
      <c r="U37" s="102"/>
      <c r="V37" s="102"/>
    </row>
    <row r="38" spans="2:22" ht="37.5" customHeight="1">
      <c r="B38" s="222" t="s">
        <v>1086</v>
      </c>
      <c r="C38" s="98"/>
      <c r="D38" s="98"/>
      <c r="E38" s="102"/>
      <c r="F38" s="224">
        <v>1E-4</v>
      </c>
      <c r="G38" s="98"/>
      <c r="H38" s="98"/>
      <c r="I38" s="98"/>
      <c r="J38" s="225" t="str">
        <f t="shared" si="0"/>
        <v>określ rodzaj kontraktu w  kolumnie F</v>
      </c>
      <c r="K38" s="98"/>
      <c r="L38" s="225" t="str">
        <f t="shared" si="1"/>
        <v>określ rodzaj kontraktu w kolumnie F</v>
      </c>
      <c r="M38" s="98"/>
      <c r="N38" s="225" t="str">
        <f t="shared" si="2"/>
        <v>uzupełnij kolumnę L lub F</v>
      </c>
      <c r="O38" s="98" t="str">
        <f t="shared" si="6"/>
        <v/>
      </c>
      <c r="P38" s="225" t="str">
        <f t="shared" si="3"/>
        <v>określ rodzaj kontraktu w kolumnie F</v>
      </c>
      <c r="Q38" s="226">
        <f t="shared" si="4"/>
        <v>0</v>
      </c>
      <c r="R38" s="98"/>
      <c r="S38" s="226">
        <f t="shared" si="5"/>
        <v>0</v>
      </c>
      <c r="T38" s="102"/>
      <c r="U38" s="102"/>
      <c r="V38" s="102"/>
    </row>
    <row r="39" spans="2:22" ht="37.5" customHeight="1">
      <c r="B39" s="222" t="s">
        <v>1086</v>
      </c>
      <c r="C39" s="98"/>
      <c r="D39" s="98"/>
      <c r="E39" s="102"/>
      <c r="F39" s="224">
        <v>1E-4</v>
      </c>
      <c r="G39" s="98"/>
      <c r="H39" s="98"/>
      <c r="I39" s="98"/>
      <c r="J39" s="225" t="str">
        <f t="shared" si="0"/>
        <v>określ rodzaj kontraktu w  kolumnie F</v>
      </c>
      <c r="K39" s="98"/>
      <c r="L39" s="225" t="str">
        <f t="shared" si="1"/>
        <v>określ rodzaj kontraktu w kolumnie F</v>
      </c>
      <c r="M39" s="98"/>
      <c r="N39" s="225" t="str">
        <f t="shared" si="2"/>
        <v>uzupełnij kolumnę L lub F</v>
      </c>
      <c r="O39" s="98" t="str">
        <f t="shared" si="6"/>
        <v/>
      </c>
      <c r="P39" s="225" t="str">
        <f t="shared" si="3"/>
        <v>określ rodzaj kontraktu w kolumnie F</v>
      </c>
      <c r="Q39" s="226">
        <f t="shared" si="4"/>
        <v>0</v>
      </c>
      <c r="R39" s="98"/>
      <c r="S39" s="226">
        <f t="shared" si="5"/>
        <v>0</v>
      </c>
      <c r="T39" s="102"/>
      <c r="U39" s="102"/>
      <c r="V39" s="102"/>
    </row>
    <row r="40" spans="2:22" ht="37.5" customHeight="1">
      <c r="B40" s="222" t="s">
        <v>1086</v>
      </c>
      <c r="C40" s="98"/>
      <c r="D40" s="98"/>
      <c r="E40" s="102"/>
      <c r="F40" s="224">
        <v>1E-4</v>
      </c>
      <c r="G40" s="98"/>
      <c r="H40" s="98"/>
      <c r="I40" s="98"/>
      <c r="J40" s="225" t="str">
        <f t="shared" si="0"/>
        <v>określ rodzaj kontraktu w  kolumnie F</v>
      </c>
      <c r="K40" s="98"/>
      <c r="L40" s="225" t="str">
        <f t="shared" si="1"/>
        <v>określ rodzaj kontraktu w kolumnie F</v>
      </c>
      <c r="M40" s="98"/>
      <c r="N40" s="225" t="str">
        <f t="shared" si="2"/>
        <v>uzupełnij kolumnę L lub F</v>
      </c>
      <c r="O40" s="98" t="str">
        <f t="shared" si="6"/>
        <v/>
      </c>
      <c r="P40" s="225" t="str">
        <f t="shared" si="3"/>
        <v>określ rodzaj kontraktu w kolumnie F</v>
      </c>
      <c r="Q40" s="226">
        <f t="shared" si="4"/>
        <v>0</v>
      </c>
      <c r="R40" s="98"/>
      <c r="S40" s="226">
        <f t="shared" si="5"/>
        <v>0</v>
      </c>
      <c r="T40" s="226">
        <f>SUM(Q31:R40)</f>
        <v>0</v>
      </c>
      <c r="U40" s="226">
        <f>SUM(S31:S40)</f>
        <v>0</v>
      </c>
      <c r="V40" s="227">
        <f>1.5*F40*(1-F40)/(2.5-F40)</f>
        <v>5.9996399855994255E-5</v>
      </c>
    </row>
    <row r="41" spans="2:22" ht="37.5" customHeight="1">
      <c r="B41" s="222">
        <v>1</v>
      </c>
      <c r="C41" s="98"/>
      <c r="D41" s="98"/>
      <c r="E41" s="222" t="s">
        <v>1074</v>
      </c>
      <c r="F41" s="224">
        <v>5.0000000000000001E-4</v>
      </c>
      <c r="G41" s="98"/>
      <c r="H41" s="98"/>
      <c r="I41" s="98"/>
      <c r="J41" s="225" t="str">
        <f t="shared" si="0"/>
        <v>określ rodzaj kontraktu w  kolumnie F</v>
      </c>
      <c r="K41" s="98"/>
      <c r="L41" s="225" t="str">
        <f t="shared" si="1"/>
        <v>określ rodzaj kontraktu w kolumnie F</v>
      </c>
      <c r="M41" s="98"/>
      <c r="N41" s="225" t="str">
        <f t="shared" si="2"/>
        <v>uzupełnij kolumnę L lub F</v>
      </c>
      <c r="O41" s="98" t="str">
        <f t="shared" si="6"/>
        <v/>
      </c>
      <c r="P41" s="225" t="str">
        <f t="shared" si="3"/>
        <v>określ rodzaj kontraktu w kolumnie F</v>
      </c>
      <c r="Q41" s="226">
        <f t="shared" si="4"/>
        <v>0</v>
      </c>
      <c r="R41" s="98"/>
      <c r="S41" s="226">
        <f t="shared" si="5"/>
        <v>0</v>
      </c>
      <c r="T41" s="102"/>
      <c r="U41" s="102"/>
      <c r="V41" s="102"/>
    </row>
    <row r="42" spans="2:22" ht="37.5" customHeight="1">
      <c r="B42" s="222">
        <v>2</v>
      </c>
      <c r="C42" s="98"/>
      <c r="D42" s="98"/>
      <c r="E42" s="102"/>
      <c r="F42" s="224">
        <v>5.0000000000000001E-4</v>
      </c>
      <c r="G42" s="98"/>
      <c r="H42" s="98"/>
      <c r="I42" s="98"/>
      <c r="J42" s="225" t="str">
        <f t="shared" si="0"/>
        <v>określ rodzaj kontraktu w  kolumnie F</v>
      </c>
      <c r="K42" s="98"/>
      <c r="L42" s="225" t="str">
        <f t="shared" si="1"/>
        <v>określ rodzaj kontraktu w kolumnie F</v>
      </c>
      <c r="M42" s="98"/>
      <c r="N42" s="225" t="str">
        <f t="shared" si="2"/>
        <v>uzupełnij kolumnę L lub F</v>
      </c>
      <c r="O42" s="98" t="str">
        <f t="shared" si="6"/>
        <v/>
      </c>
      <c r="P42" s="225" t="str">
        <f t="shared" si="3"/>
        <v>określ rodzaj kontraktu w kolumnie F</v>
      </c>
      <c r="Q42" s="226">
        <f t="shared" si="4"/>
        <v>0</v>
      </c>
      <c r="R42" s="98"/>
      <c r="S42" s="226">
        <f t="shared" si="5"/>
        <v>0</v>
      </c>
      <c r="T42" s="102"/>
      <c r="U42" s="102"/>
      <c r="V42" s="102"/>
    </row>
    <row r="43" spans="2:22" ht="37.5" customHeight="1">
      <c r="B43" s="222">
        <v>3</v>
      </c>
      <c r="C43" s="98"/>
      <c r="D43" s="98"/>
      <c r="E43" s="102"/>
      <c r="F43" s="224">
        <v>5.0000000000000001E-4</v>
      </c>
      <c r="G43" s="98"/>
      <c r="H43" s="98"/>
      <c r="I43" s="98"/>
      <c r="J43" s="225" t="str">
        <f t="shared" si="0"/>
        <v>określ rodzaj kontraktu w  kolumnie F</v>
      </c>
      <c r="K43" s="98"/>
      <c r="L43" s="225" t="str">
        <f t="shared" si="1"/>
        <v>określ rodzaj kontraktu w kolumnie F</v>
      </c>
      <c r="M43" s="98"/>
      <c r="N43" s="225" t="str">
        <f t="shared" si="2"/>
        <v>uzupełnij kolumnę L lub F</v>
      </c>
      <c r="O43" s="98" t="str">
        <f t="shared" si="6"/>
        <v/>
      </c>
      <c r="P43" s="225" t="str">
        <f t="shared" si="3"/>
        <v>określ rodzaj kontraktu w kolumnie F</v>
      </c>
      <c r="Q43" s="226">
        <f t="shared" si="4"/>
        <v>0</v>
      </c>
      <c r="R43" s="98"/>
      <c r="S43" s="226">
        <f t="shared" si="5"/>
        <v>0</v>
      </c>
      <c r="T43" s="102"/>
      <c r="U43" s="102"/>
      <c r="V43" s="102"/>
    </row>
    <row r="44" spans="2:22" ht="37.5" customHeight="1">
      <c r="B44" s="222">
        <v>4</v>
      </c>
      <c r="C44" s="98"/>
      <c r="D44" s="98"/>
      <c r="E44" s="102"/>
      <c r="F44" s="224">
        <v>5.0000000000000001E-4</v>
      </c>
      <c r="G44" s="98"/>
      <c r="H44" s="98"/>
      <c r="I44" s="98"/>
      <c r="J44" s="225" t="str">
        <f t="shared" si="0"/>
        <v>określ rodzaj kontraktu w  kolumnie F</v>
      </c>
      <c r="K44" s="98"/>
      <c r="L44" s="225" t="str">
        <f t="shared" si="1"/>
        <v>określ rodzaj kontraktu w kolumnie F</v>
      </c>
      <c r="M44" s="98"/>
      <c r="N44" s="225" t="str">
        <f t="shared" si="2"/>
        <v>uzupełnij kolumnę L lub F</v>
      </c>
      <c r="O44" s="98" t="str">
        <f t="shared" si="6"/>
        <v/>
      </c>
      <c r="P44" s="225" t="str">
        <f t="shared" si="3"/>
        <v>określ rodzaj kontraktu w kolumnie F</v>
      </c>
      <c r="Q44" s="226">
        <f t="shared" si="4"/>
        <v>0</v>
      </c>
      <c r="R44" s="98"/>
      <c r="S44" s="226">
        <f t="shared" si="5"/>
        <v>0</v>
      </c>
      <c r="T44" s="102"/>
      <c r="U44" s="102"/>
      <c r="V44" s="102"/>
    </row>
    <row r="45" spans="2:22" ht="37.5" customHeight="1">
      <c r="B45" s="222">
        <v>5</v>
      </c>
      <c r="C45" s="98"/>
      <c r="D45" s="98"/>
      <c r="E45" s="102"/>
      <c r="F45" s="224">
        <v>5.0000000000000001E-4</v>
      </c>
      <c r="G45" s="98"/>
      <c r="H45" s="98"/>
      <c r="I45" s="98"/>
      <c r="J45" s="225" t="str">
        <f t="shared" si="0"/>
        <v>określ rodzaj kontraktu w  kolumnie F</v>
      </c>
      <c r="K45" s="98"/>
      <c r="L45" s="225" t="str">
        <f t="shared" si="1"/>
        <v>określ rodzaj kontraktu w kolumnie F</v>
      </c>
      <c r="M45" s="98"/>
      <c r="N45" s="225" t="str">
        <f t="shared" si="2"/>
        <v>uzupełnij kolumnę L lub F</v>
      </c>
      <c r="O45" s="98" t="str">
        <f t="shared" si="6"/>
        <v/>
      </c>
      <c r="P45" s="225" t="str">
        <f t="shared" si="3"/>
        <v>określ rodzaj kontraktu w kolumnie F</v>
      </c>
      <c r="Q45" s="226">
        <f t="shared" si="4"/>
        <v>0</v>
      </c>
      <c r="R45" s="98"/>
      <c r="S45" s="226">
        <f t="shared" si="5"/>
        <v>0</v>
      </c>
      <c r="T45" s="102"/>
      <c r="U45" s="102"/>
      <c r="V45" s="102"/>
    </row>
    <row r="46" spans="2:22" ht="37.5" customHeight="1">
      <c r="B46" s="222">
        <v>6</v>
      </c>
      <c r="C46" s="98"/>
      <c r="D46" s="98"/>
      <c r="E46" s="102"/>
      <c r="F46" s="224">
        <v>5.0000000000000001E-4</v>
      </c>
      <c r="G46" s="98"/>
      <c r="H46" s="98"/>
      <c r="I46" s="98"/>
      <c r="J46" s="225" t="str">
        <f t="shared" si="0"/>
        <v>określ rodzaj kontraktu w  kolumnie F</v>
      </c>
      <c r="K46" s="98"/>
      <c r="L46" s="225" t="str">
        <f t="shared" si="1"/>
        <v>określ rodzaj kontraktu w kolumnie F</v>
      </c>
      <c r="M46" s="98"/>
      <c r="N46" s="225" t="str">
        <f t="shared" si="2"/>
        <v>uzupełnij kolumnę L lub F</v>
      </c>
      <c r="O46" s="98" t="str">
        <f t="shared" si="6"/>
        <v/>
      </c>
      <c r="P46" s="225" t="str">
        <f t="shared" si="3"/>
        <v>określ rodzaj kontraktu w kolumnie F</v>
      </c>
      <c r="Q46" s="226">
        <f t="shared" si="4"/>
        <v>0</v>
      </c>
      <c r="R46" s="98"/>
      <c r="S46" s="226">
        <f t="shared" si="5"/>
        <v>0</v>
      </c>
      <c r="T46" s="102"/>
      <c r="U46" s="102"/>
      <c r="V46" s="102"/>
    </row>
    <row r="47" spans="2:22" ht="37.5" customHeight="1">
      <c r="B47" s="222">
        <v>7</v>
      </c>
      <c r="C47" s="98"/>
      <c r="D47" s="98"/>
      <c r="E47" s="102"/>
      <c r="F47" s="224">
        <v>5.0000000000000001E-4</v>
      </c>
      <c r="G47" s="98"/>
      <c r="H47" s="98"/>
      <c r="I47" s="98"/>
      <c r="J47" s="225" t="str">
        <f t="shared" si="0"/>
        <v>określ rodzaj kontraktu w  kolumnie F</v>
      </c>
      <c r="K47" s="98"/>
      <c r="L47" s="225" t="str">
        <f t="shared" si="1"/>
        <v>określ rodzaj kontraktu w kolumnie F</v>
      </c>
      <c r="M47" s="98"/>
      <c r="N47" s="225" t="str">
        <f t="shared" si="2"/>
        <v>uzupełnij kolumnę L lub F</v>
      </c>
      <c r="O47" s="98" t="str">
        <f t="shared" si="6"/>
        <v/>
      </c>
      <c r="P47" s="225" t="str">
        <f t="shared" si="3"/>
        <v>określ rodzaj kontraktu w kolumnie F</v>
      </c>
      <c r="Q47" s="226">
        <f t="shared" si="4"/>
        <v>0</v>
      </c>
      <c r="R47" s="98"/>
      <c r="S47" s="226">
        <f t="shared" si="5"/>
        <v>0</v>
      </c>
      <c r="T47" s="102"/>
      <c r="U47" s="102"/>
      <c r="V47" s="102"/>
    </row>
    <row r="48" spans="2:22" ht="37.5" customHeight="1">
      <c r="B48" s="222" t="s">
        <v>1086</v>
      </c>
      <c r="C48" s="98"/>
      <c r="D48" s="98"/>
      <c r="E48" s="102"/>
      <c r="F48" s="224">
        <v>5.0000000000000001E-4</v>
      </c>
      <c r="G48" s="98"/>
      <c r="H48" s="98"/>
      <c r="I48" s="98"/>
      <c r="J48" s="225" t="str">
        <f t="shared" si="0"/>
        <v>określ rodzaj kontraktu w  kolumnie F</v>
      </c>
      <c r="K48" s="98"/>
      <c r="L48" s="225" t="str">
        <f t="shared" si="1"/>
        <v>określ rodzaj kontraktu w kolumnie F</v>
      </c>
      <c r="M48" s="98"/>
      <c r="N48" s="225" t="str">
        <f t="shared" si="2"/>
        <v>uzupełnij kolumnę L lub F</v>
      </c>
      <c r="O48" s="98" t="str">
        <f t="shared" si="6"/>
        <v/>
      </c>
      <c r="P48" s="225" t="str">
        <f t="shared" si="3"/>
        <v>określ rodzaj kontraktu w kolumnie F</v>
      </c>
      <c r="Q48" s="226">
        <f t="shared" si="4"/>
        <v>0</v>
      </c>
      <c r="R48" s="98"/>
      <c r="S48" s="226">
        <f t="shared" si="5"/>
        <v>0</v>
      </c>
      <c r="T48" s="102"/>
      <c r="U48" s="102"/>
      <c r="V48" s="102"/>
    </row>
    <row r="49" spans="2:22" ht="37.5" customHeight="1">
      <c r="B49" s="222" t="s">
        <v>1086</v>
      </c>
      <c r="C49" s="98"/>
      <c r="D49" s="98"/>
      <c r="E49" s="102"/>
      <c r="F49" s="224">
        <v>5.0000000000000001E-4</v>
      </c>
      <c r="G49" s="98"/>
      <c r="H49" s="98"/>
      <c r="I49" s="98"/>
      <c r="J49" s="225" t="str">
        <f t="shared" si="0"/>
        <v>określ rodzaj kontraktu w  kolumnie F</v>
      </c>
      <c r="K49" s="98"/>
      <c r="L49" s="225" t="str">
        <f t="shared" si="1"/>
        <v>określ rodzaj kontraktu w kolumnie F</v>
      </c>
      <c r="M49" s="98"/>
      <c r="N49" s="225" t="str">
        <f t="shared" si="2"/>
        <v>uzupełnij kolumnę L lub F</v>
      </c>
      <c r="O49" s="98" t="str">
        <f t="shared" si="6"/>
        <v/>
      </c>
      <c r="P49" s="225" t="str">
        <f t="shared" si="3"/>
        <v>określ rodzaj kontraktu w kolumnie F</v>
      </c>
      <c r="Q49" s="226">
        <f t="shared" si="4"/>
        <v>0</v>
      </c>
      <c r="R49" s="98"/>
      <c r="S49" s="226">
        <f t="shared" si="5"/>
        <v>0</v>
      </c>
      <c r="T49" s="102"/>
      <c r="U49" s="102"/>
      <c r="V49" s="102"/>
    </row>
    <row r="50" spans="2:22" ht="37.5" customHeight="1">
      <c r="B50" s="222" t="s">
        <v>1086</v>
      </c>
      <c r="C50" s="98"/>
      <c r="D50" s="98"/>
      <c r="E50" s="102"/>
      <c r="F50" s="224">
        <v>5.0000000000000001E-4</v>
      </c>
      <c r="G50" s="98"/>
      <c r="H50" s="98"/>
      <c r="I50" s="98"/>
      <c r="J50" s="225" t="str">
        <f t="shared" si="0"/>
        <v>określ rodzaj kontraktu w  kolumnie F</v>
      </c>
      <c r="K50" s="98"/>
      <c r="L50" s="225" t="str">
        <f t="shared" si="1"/>
        <v>określ rodzaj kontraktu w kolumnie F</v>
      </c>
      <c r="M50" s="98"/>
      <c r="N50" s="225" t="str">
        <f t="shared" si="2"/>
        <v>uzupełnij kolumnę L lub F</v>
      </c>
      <c r="O50" s="98" t="str">
        <f t="shared" si="6"/>
        <v/>
      </c>
      <c r="P50" s="225" t="str">
        <f t="shared" si="3"/>
        <v>określ rodzaj kontraktu w kolumnie F</v>
      </c>
      <c r="Q50" s="226">
        <f t="shared" si="4"/>
        <v>0</v>
      </c>
      <c r="R50" s="98"/>
      <c r="S50" s="226">
        <f t="shared" si="5"/>
        <v>0</v>
      </c>
      <c r="T50" s="226">
        <f>SUM(Q41:R50)</f>
        <v>0</v>
      </c>
      <c r="U50" s="226">
        <f>SUM(S41:S50)</f>
        <v>0</v>
      </c>
      <c r="V50" s="227">
        <f>1.5*F50*(1-F50)/(2.5-F50)</f>
        <v>2.9990998199639935E-4</v>
      </c>
    </row>
    <row r="51" spans="2:22" ht="37.5" customHeight="1">
      <c r="B51" s="222">
        <v>1</v>
      </c>
      <c r="C51" s="98"/>
      <c r="D51" s="98"/>
      <c r="E51" s="222" t="s">
        <v>1075</v>
      </c>
      <c r="F51" s="224">
        <v>1E-3</v>
      </c>
      <c r="G51" s="98"/>
      <c r="H51" s="98"/>
      <c r="I51" s="98"/>
      <c r="J51" s="225" t="str">
        <f t="shared" si="0"/>
        <v>określ rodzaj kontraktu w  kolumnie F</v>
      </c>
      <c r="K51" s="98"/>
      <c r="L51" s="225" t="str">
        <f t="shared" si="1"/>
        <v>określ rodzaj kontraktu w kolumnie F</v>
      </c>
      <c r="M51" s="98"/>
      <c r="N51" s="225" t="str">
        <f t="shared" si="2"/>
        <v>uzupełnij kolumnę L lub F</v>
      </c>
      <c r="O51" s="98" t="str">
        <f t="shared" si="6"/>
        <v/>
      </c>
      <c r="P51" s="225" t="str">
        <f t="shared" si="3"/>
        <v>określ rodzaj kontraktu w kolumnie F</v>
      </c>
      <c r="Q51" s="226">
        <f t="shared" si="4"/>
        <v>0</v>
      </c>
      <c r="R51" s="98"/>
      <c r="S51" s="226">
        <f t="shared" si="5"/>
        <v>0</v>
      </c>
      <c r="T51" s="102"/>
      <c r="U51" s="102"/>
      <c r="V51" s="102"/>
    </row>
    <row r="52" spans="2:22" ht="37.5" customHeight="1">
      <c r="B52" s="222">
        <v>2</v>
      </c>
      <c r="C52" s="98"/>
      <c r="D52" s="98"/>
      <c r="E52" s="102"/>
      <c r="F52" s="224">
        <v>1E-3</v>
      </c>
      <c r="G52" s="98"/>
      <c r="H52" s="98"/>
      <c r="I52" s="98"/>
      <c r="J52" s="225" t="str">
        <f t="shared" si="0"/>
        <v>określ rodzaj kontraktu w  kolumnie F</v>
      </c>
      <c r="K52" s="98"/>
      <c r="L52" s="225" t="str">
        <f t="shared" si="1"/>
        <v>określ rodzaj kontraktu w kolumnie F</v>
      </c>
      <c r="M52" s="98"/>
      <c r="N52" s="225" t="str">
        <f t="shared" si="2"/>
        <v>uzupełnij kolumnę L lub F</v>
      </c>
      <c r="O52" s="98" t="str">
        <f t="shared" si="6"/>
        <v/>
      </c>
      <c r="P52" s="225" t="str">
        <f t="shared" si="3"/>
        <v>określ rodzaj kontraktu w kolumnie F</v>
      </c>
      <c r="Q52" s="226">
        <f t="shared" si="4"/>
        <v>0</v>
      </c>
      <c r="R52" s="98"/>
      <c r="S52" s="226">
        <f t="shared" si="5"/>
        <v>0</v>
      </c>
      <c r="T52" s="102"/>
      <c r="U52" s="102"/>
      <c r="V52" s="102"/>
    </row>
    <row r="53" spans="2:22" ht="37.5" customHeight="1">
      <c r="B53" s="222">
        <v>3</v>
      </c>
      <c r="C53" s="98"/>
      <c r="D53" s="98"/>
      <c r="E53" s="102"/>
      <c r="F53" s="224">
        <v>1E-3</v>
      </c>
      <c r="G53" s="98"/>
      <c r="H53" s="98"/>
      <c r="I53" s="98"/>
      <c r="J53" s="225" t="str">
        <f t="shared" si="0"/>
        <v>określ rodzaj kontraktu w  kolumnie F</v>
      </c>
      <c r="K53" s="98"/>
      <c r="L53" s="225" t="str">
        <f t="shared" si="1"/>
        <v>określ rodzaj kontraktu w kolumnie F</v>
      </c>
      <c r="M53" s="98"/>
      <c r="N53" s="225" t="str">
        <f t="shared" si="2"/>
        <v>uzupełnij kolumnę L lub F</v>
      </c>
      <c r="O53" s="98" t="str">
        <f t="shared" si="6"/>
        <v/>
      </c>
      <c r="P53" s="225" t="str">
        <f t="shared" si="3"/>
        <v>określ rodzaj kontraktu w kolumnie F</v>
      </c>
      <c r="Q53" s="226">
        <f t="shared" si="4"/>
        <v>0</v>
      </c>
      <c r="R53" s="98"/>
      <c r="S53" s="226">
        <f t="shared" si="5"/>
        <v>0</v>
      </c>
      <c r="T53" s="102"/>
      <c r="U53" s="102"/>
      <c r="V53" s="102"/>
    </row>
    <row r="54" spans="2:22" ht="37.5" customHeight="1">
      <c r="B54" s="222">
        <v>4</v>
      </c>
      <c r="C54" s="98"/>
      <c r="D54" s="98"/>
      <c r="E54" s="102"/>
      <c r="F54" s="224">
        <v>1E-3</v>
      </c>
      <c r="G54" s="98"/>
      <c r="H54" s="98"/>
      <c r="I54" s="98"/>
      <c r="J54" s="225" t="str">
        <f t="shared" si="0"/>
        <v>określ rodzaj kontraktu w  kolumnie F</v>
      </c>
      <c r="K54" s="98"/>
      <c r="L54" s="225" t="str">
        <f t="shared" si="1"/>
        <v>określ rodzaj kontraktu w kolumnie F</v>
      </c>
      <c r="M54" s="98"/>
      <c r="N54" s="225" t="str">
        <f t="shared" si="2"/>
        <v>uzupełnij kolumnę L lub F</v>
      </c>
      <c r="O54" s="98" t="str">
        <f t="shared" si="6"/>
        <v/>
      </c>
      <c r="P54" s="225" t="str">
        <f t="shared" si="3"/>
        <v>określ rodzaj kontraktu w kolumnie F</v>
      </c>
      <c r="Q54" s="226">
        <f t="shared" si="4"/>
        <v>0</v>
      </c>
      <c r="R54" s="98"/>
      <c r="S54" s="226">
        <f t="shared" si="5"/>
        <v>0</v>
      </c>
      <c r="T54" s="102"/>
      <c r="U54" s="102"/>
      <c r="V54" s="102"/>
    </row>
    <row r="55" spans="2:22" ht="37.5" customHeight="1">
      <c r="B55" s="222">
        <v>5</v>
      </c>
      <c r="C55" s="98"/>
      <c r="D55" s="98"/>
      <c r="E55" s="102"/>
      <c r="F55" s="224">
        <v>1E-3</v>
      </c>
      <c r="G55" s="98"/>
      <c r="H55" s="98"/>
      <c r="I55" s="98"/>
      <c r="J55" s="225" t="str">
        <f t="shared" si="0"/>
        <v>określ rodzaj kontraktu w  kolumnie F</v>
      </c>
      <c r="K55" s="98"/>
      <c r="L55" s="225" t="str">
        <f t="shared" si="1"/>
        <v>określ rodzaj kontraktu w kolumnie F</v>
      </c>
      <c r="M55" s="98"/>
      <c r="N55" s="225" t="str">
        <f t="shared" si="2"/>
        <v>uzupełnij kolumnę L lub F</v>
      </c>
      <c r="O55" s="98" t="str">
        <f t="shared" si="6"/>
        <v/>
      </c>
      <c r="P55" s="225" t="str">
        <f t="shared" si="3"/>
        <v>określ rodzaj kontraktu w kolumnie F</v>
      </c>
      <c r="Q55" s="226">
        <f t="shared" si="4"/>
        <v>0</v>
      </c>
      <c r="R55" s="98"/>
      <c r="S55" s="226">
        <f t="shared" si="5"/>
        <v>0</v>
      </c>
      <c r="T55" s="102"/>
      <c r="U55" s="102"/>
      <c r="V55" s="102"/>
    </row>
    <row r="56" spans="2:22" ht="37.5" customHeight="1">
      <c r="B56" s="222">
        <v>6</v>
      </c>
      <c r="C56" s="98"/>
      <c r="D56" s="98"/>
      <c r="E56" s="102"/>
      <c r="F56" s="224">
        <v>1E-3</v>
      </c>
      <c r="G56" s="98"/>
      <c r="H56" s="98"/>
      <c r="I56" s="98"/>
      <c r="J56" s="225" t="str">
        <f t="shared" si="0"/>
        <v>określ rodzaj kontraktu w  kolumnie F</v>
      </c>
      <c r="K56" s="98"/>
      <c r="L56" s="225" t="str">
        <f t="shared" si="1"/>
        <v>określ rodzaj kontraktu w kolumnie F</v>
      </c>
      <c r="M56" s="98"/>
      <c r="N56" s="225" t="str">
        <f t="shared" si="2"/>
        <v>uzupełnij kolumnę L lub F</v>
      </c>
      <c r="O56" s="98" t="str">
        <f t="shared" si="6"/>
        <v/>
      </c>
      <c r="P56" s="225" t="str">
        <f t="shared" si="3"/>
        <v>określ rodzaj kontraktu w kolumnie F</v>
      </c>
      <c r="Q56" s="226">
        <f t="shared" si="4"/>
        <v>0</v>
      </c>
      <c r="R56" s="98"/>
      <c r="S56" s="226">
        <f t="shared" si="5"/>
        <v>0</v>
      </c>
      <c r="T56" s="102"/>
      <c r="U56" s="102"/>
      <c r="V56" s="102"/>
    </row>
    <row r="57" spans="2:22" ht="37.5" customHeight="1">
      <c r="B57" s="222">
        <v>7</v>
      </c>
      <c r="C57" s="98"/>
      <c r="D57" s="98"/>
      <c r="E57" s="102"/>
      <c r="F57" s="224">
        <v>1E-3</v>
      </c>
      <c r="G57" s="98"/>
      <c r="H57" s="98"/>
      <c r="I57" s="98"/>
      <c r="J57" s="225" t="str">
        <f t="shared" si="0"/>
        <v>określ rodzaj kontraktu w  kolumnie F</v>
      </c>
      <c r="K57" s="98"/>
      <c r="L57" s="225" t="str">
        <f t="shared" si="1"/>
        <v>określ rodzaj kontraktu w kolumnie F</v>
      </c>
      <c r="M57" s="98"/>
      <c r="N57" s="225" t="str">
        <f t="shared" si="2"/>
        <v>uzupełnij kolumnę L lub F</v>
      </c>
      <c r="O57" s="98" t="str">
        <f t="shared" si="6"/>
        <v/>
      </c>
      <c r="P57" s="225" t="str">
        <f t="shared" si="3"/>
        <v>określ rodzaj kontraktu w kolumnie F</v>
      </c>
      <c r="Q57" s="226">
        <f t="shared" si="4"/>
        <v>0</v>
      </c>
      <c r="R57" s="98"/>
      <c r="S57" s="226">
        <f t="shared" si="5"/>
        <v>0</v>
      </c>
      <c r="T57" s="102"/>
      <c r="U57" s="102"/>
      <c r="V57" s="102"/>
    </row>
    <row r="58" spans="2:22" ht="37.5" customHeight="1">
      <c r="B58" s="222" t="s">
        <v>1086</v>
      </c>
      <c r="C58" s="98"/>
      <c r="D58" s="98"/>
      <c r="E58" s="102"/>
      <c r="F58" s="224">
        <v>1E-3</v>
      </c>
      <c r="G58" s="98"/>
      <c r="H58" s="98"/>
      <c r="I58" s="98"/>
      <c r="J58" s="225" t="str">
        <f t="shared" si="0"/>
        <v>określ rodzaj kontraktu w  kolumnie F</v>
      </c>
      <c r="K58" s="98"/>
      <c r="L58" s="225" t="str">
        <f t="shared" si="1"/>
        <v>określ rodzaj kontraktu w kolumnie F</v>
      </c>
      <c r="M58" s="98"/>
      <c r="N58" s="225" t="str">
        <f t="shared" si="2"/>
        <v>uzupełnij kolumnę L lub F</v>
      </c>
      <c r="O58" s="98" t="str">
        <f t="shared" si="6"/>
        <v/>
      </c>
      <c r="P58" s="225" t="str">
        <f t="shared" si="3"/>
        <v>określ rodzaj kontraktu w kolumnie F</v>
      </c>
      <c r="Q58" s="226">
        <f t="shared" si="4"/>
        <v>0</v>
      </c>
      <c r="R58" s="98"/>
      <c r="S58" s="226">
        <f t="shared" si="5"/>
        <v>0</v>
      </c>
      <c r="T58" s="102"/>
      <c r="U58" s="102"/>
      <c r="V58" s="102"/>
    </row>
    <row r="59" spans="2:22" ht="37.5" customHeight="1">
      <c r="B59" s="222" t="s">
        <v>1086</v>
      </c>
      <c r="C59" s="98"/>
      <c r="D59" s="98"/>
      <c r="E59" s="102"/>
      <c r="F59" s="224">
        <v>1E-3</v>
      </c>
      <c r="G59" s="98"/>
      <c r="H59" s="98"/>
      <c r="I59" s="98"/>
      <c r="J59" s="225" t="str">
        <f t="shared" si="0"/>
        <v>określ rodzaj kontraktu w  kolumnie F</v>
      </c>
      <c r="K59" s="98"/>
      <c r="L59" s="225" t="str">
        <f t="shared" si="1"/>
        <v>określ rodzaj kontraktu w kolumnie F</v>
      </c>
      <c r="M59" s="98"/>
      <c r="N59" s="225" t="str">
        <f t="shared" si="2"/>
        <v>uzupełnij kolumnę L lub F</v>
      </c>
      <c r="O59" s="98" t="str">
        <f t="shared" si="6"/>
        <v/>
      </c>
      <c r="P59" s="225" t="str">
        <f t="shared" si="3"/>
        <v>określ rodzaj kontraktu w kolumnie F</v>
      </c>
      <c r="Q59" s="226">
        <f t="shared" si="4"/>
        <v>0</v>
      </c>
      <c r="R59" s="98"/>
      <c r="S59" s="226">
        <f t="shared" si="5"/>
        <v>0</v>
      </c>
      <c r="T59" s="102"/>
      <c r="U59" s="102"/>
      <c r="V59" s="102"/>
    </row>
    <row r="60" spans="2:22" ht="37.5" customHeight="1">
      <c r="B60" s="222" t="s">
        <v>1086</v>
      </c>
      <c r="C60" s="98"/>
      <c r="D60" s="98"/>
      <c r="E60" s="102"/>
      <c r="F60" s="224">
        <v>1E-3</v>
      </c>
      <c r="G60" s="98"/>
      <c r="H60" s="98"/>
      <c r="I60" s="98"/>
      <c r="J60" s="225" t="str">
        <f t="shared" si="0"/>
        <v>określ rodzaj kontraktu w  kolumnie F</v>
      </c>
      <c r="K60" s="98"/>
      <c r="L60" s="225" t="str">
        <f t="shared" si="1"/>
        <v>określ rodzaj kontraktu w kolumnie F</v>
      </c>
      <c r="M60" s="98"/>
      <c r="N60" s="225" t="str">
        <f t="shared" si="2"/>
        <v>uzupełnij kolumnę L lub F</v>
      </c>
      <c r="O60" s="98" t="str">
        <f t="shared" si="6"/>
        <v/>
      </c>
      <c r="P60" s="225" t="str">
        <f t="shared" si="3"/>
        <v>określ rodzaj kontraktu w kolumnie F</v>
      </c>
      <c r="Q60" s="226">
        <f t="shared" si="4"/>
        <v>0</v>
      </c>
      <c r="R60" s="98"/>
      <c r="S60" s="226">
        <f t="shared" si="5"/>
        <v>0</v>
      </c>
      <c r="T60" s="226">
        <f>SUM(Q51:R60)</f>
        <v>0</v>
      </c>
      <c r="U60" s="226">
        <f>SUM(S51:S60)</f>
        <v>0</v>
      </c>
      <c r="V60" s="227">
        <f>1.5*F60*(1-F60)/(2.5-F60)</f>
        <v>5.9963985594237699E-4</v>
      </c>
    </row>
    <row r="61" spans="2:22" ht="37.5" customHeight="1">
      <c r="B61" s="222">
        <v>1</v>
      </c>
      <c r="C61" s="98"/>
      <c r="D61" s="98"/>
      <c r="E61" s="222" t="s">
        <v>1076</v>
      </c>
      <c r="F61" s="224">
        <v>2E-3</v>
      </c>
      <c r="G61" s="98"/>
      <c r="H61" s="98"/>
      <c r="I61" s="98"/>
      <c r="J61" s="225" t="str">
        <f t="shared" si="0"/>
        <v>określ rodzaj kontraktu w  kolumnie F</v>
      </c>
      <c r="K61" s="98"/>
      <c r="L61" s="225" t="str">
        <f t="shared" si="1"/>
        <v>określ rodzaj kontraktu w kolumnie F</v>
      </c>
      <c r="M61" s="98"/>
      <c r="N61" s="225" t="str">
        <f t="shared" si="2"/>
        <v>uzupełnij kolumnę L lub F</v>
      </c>
      <c r="O61" s="98" t="str">
        <f t="shared" si="6"/>
        <v/>
      </c>
      <c r="P61" s="225" t="str">
        <f t="shared" si="3"/>
        <v>określ rodzaj kontraktu w kolumnie F</v>
      </c>
      <c r="Q61" s="226">
        <f t="shared" si="4"/>
        <v>0</v>
      </c>
      <c r="R61" s="98"/>
      <c r="S61" s="226">
        <f t="shared" si="5"/>
        <v>0</v>
      </c>
      <c r="T61" s="102"/>
      <c r="U61" s="102"/>
      <c r="V61" s="102"/>
    </row>
    <row r="62" spans="2:22" ht="37.5" customHeight="1">
      <c r="B62" s="222">
        <v>2</v>
      </c>
      <c r="C62" s="98"/>
      <c r="D62" s="98"/>
      <c r="E62" s="102"/>
      <c r="F62" s="224">
        <v>2E-3</v>
      </c>
      <c r="G62" s="98"/>
      <c r="H62" s="98"/>
      <c r="I62" s="98"/>
      <c r="J62" s="225" t="str">
        <f t="shared" si="0"/>
        <v>określ rodzaj kontraktu w  kolumnie F</v>
      </c>
      <c r="K62" s="98"/>
      <c r="L62" s="225" t="str">
        <f t="shared" si="1"/>
        <v>określ rodzaj kontraktu w kolumnie F</v>
      </c>
      <c r="M62" s="98"/>
      <c r="N62" s="225" t="str">
        <f t="shared" si="2"/>
        <v>uzupełnij kolumnę L lub F</v>
      </c>
      <c r="O62" s="98" t="str">
        <f t="shared" si="6"/>
        <v/>
      </c>
      <c r="P62" s="225" t="str">
        <f t="shared" si="3"/>
        <v>określ rodzaj kontraktu w kolumnie F</v>
      </c>
      <c r="Q62" s="226">
        <f t="shared" si="4"/>
        <v>0</v>
      </c>
      <c r="R62" s="98"/>
      <c r="S62" s="226">
        <f t="shared" si="5"/>
        <v>0</v>
      </c>
      <c r="T62" s="102"/>
      <c r="U62" s="102"/>
      <c r="V62" s="102"/>
    </row>
    <row r="63" spans="2:22" ht="37.5" customHeight="1">
      <c r="B63" s="222">
        <v>3</v>
      </c>
      <c r="C63" s="98"/>
      <c r="D63" s="98"/>
      <c r="E63" s="102"/>
      <c r="F63" s="224">
        <v>2E-3</v>
      </c>
      <c r="G63" s="98"/>
      <c r="H63" s="98"/>
      <c r="I63" s="98"/>
      <c r="J63" s="225" t="str">
        <f t="shared" si="0"/>
        <v>określ rodzaj kontraktu w  kolumnie F</v>
      </c>
      <c r="K63" s="98"/>
      <c r="L63" s="225" t="str">
        <f t="shared" si="1"/>
        <v>określ rodzaj kontraktu w kolumnie F</v>
      </c>
      <c r="M63" s="98"/>
      <c r="N63" s="225" t="str">
        <f t="shared" si="2"/>
        <v>uzupełnij kolumnę L lub F</v>
      </c>
      <c r="O63" s="98" t="str">
        <f t="shared" si="6"/>
        <v/>
      </c>
      <c r="P63" s="225" t="str">
        <f t="shared" si="3"/>
        <v>określ rodzaj kontraktu w kolumnie F</v>
      </c>
      <c r="Q63" s="226">
        <f t="shared" si="4"/>
        <v>0</v>
      </c>
      <c r="R63" s="98"/>
      <c r="S63" s="226">
        <f t="shared" si="5"/>
        <v>0</v>
      </c>
      <c r="T63" s="102"/>
      <c r="U63" s="102"/>
      <c r="V63" s="102"/>
    </row>
    <row r="64" spans="2:22" ht="37.5" customHeight="1">
      <c r="B64" s="222">
        <v>4</v>
      </c>
      <c r="C64" s="98"/>
      <c r="D64" s="98"/>
      <c r="E64" s="102"/>
      <c r="F64" s="224">
        <v>2E-3</v>
      </c>
      <c r="G64" s="98"/>
      <c r="H64" s="98"/>
      <c r="I64" s="98"/>
      <c r="J64" s="225" t="str">
        <f t="shared" si="0"/>
        <v>określ rodzaj kontraktu w  kolumnie F</v>
      </c>
      <c r="K64" s="98"/>
      <c r="L64" s="225" t="str">
        <f t="shared" si="1"/>
        <v>określ rodzaj kontraktu w kolumnie F</v>
      </c>
      <c r="M64" s="98"/>
      <c r="N64" s="225" t="str">
        <f t="shared" si="2"/>
        <v>uzupełnij kolumnę L lub F</v>
      </c>
      <c r="O64" s="98" t="str">
        <f t="shared" si="6"/>
        <v/>
      </c>
      <c r="P64" s="225" t="str">
        <f t="shared" si="3"/>
        <v>określ rodzaj kontraktu w kolumnie F</v>
      </c>
      <c r="Q64" s="226">
        <f t="shared" si="4"/>
        <v>0</v>
      </c>
      <c r="R64" s="98"/>
      <c r="S64" s="226">
        <f t="shared" si="5"/>
        <v>0</v>
      </c>
      <c r="T64" s="102"/>
      <c r="U64" s="102"/>
      <c r="V64" s="102"/>
    </row>
    <row r="65" spans="2:22" ht="37.5" customHeight="1">
      <c r="B65" s="222">
        <v>5</v>
      </c>
      <c r="C65" s="98"/>
      <c r="D65" s="98"/>
      <c r="E65" s="102"/>
      <c r="F65" s="224">
        <v>2E-3</v>
      </c>
      <c r="G65" s="98"/>
      <c r="H65" s="98"/>
      <c r="I65" s="98"/>
      <c r="J65" s="225" t="str">
        <f t="shared" si="0"/>
        <v>określ rodzaj kontraktu w  kolumnie F</v>
      </c>
      <c r="K65" s="98"/>
      <c r="L65" s="225" t="str">
        <f t="shared" si="1"/>
        <v>określ rodzaj kontraktu w kolumnie F</v>
      </c>
      <c r="M65" s="98"/>
      <c r="N65" s="225" t="str">
        <f t="shared" si="2"/>
        <v>uzupełnij kolumnę L lub F</v>
      </c>
      <c r="O65" s="98" t="str">
        <f t="shared" si="6"/>
        <v/>
      </c>
      <c r="P65" s="225" t="str">
        <f t="shared" si="3"/>
        <v>określ rodzaj kontraktu w kolumnie F</v>
      </c>
      <c r="Q65" s="226">
        <f t="shared" si="4"/>
        <v>0</v>
      </c>
      <c r="R65" s="98"/>
      <c r="S65" s="226">
        <f t="shared" si="5"/>
        <v>0</v>
      </c>
      <c r="T65" s="102"/>
      <c r="U65" s="102"/>
      <c r="V65" s="102"/>
    </row>
    <row r="66" spans="2:22" ht="37.5" customHeight="1">
      <c r="B66" s="222">
        <v>6</v>
      </c>
      <c r="C66" s="98"/>
      <c r="D66" s="98"/>
      <c r="E66" s="102"/>
      <c r="F66" s="224">
        <v>2E-3</v>
      </c>
      <c r="G66" s="98"/>
      <c r="H66" s="98"/>
      <c r="I66" s="98"/>
      <c r="J66" s="225" t="str">
        <f t="shared" si="0"/>
        <v>określ rodzaj kontraktu w  kolumnie F</v>
      </c>
      <c r="K66" s="98"/>
      <c r="L66" s="225" t="str">
        <f t="shared" si="1"/>
        <v>określ rodzaj kontraktu w kolumnie F</v>
      </c>
      <c r="M66" s="98"/>
      <c r="N66" s="225" t="str">
        <f t="shared" si="2"/>
        <v>uzupełnij kolumnę L lub F</v>
      </c>
      <c r="O66" s="98" t="str">
        <f t="shared" si="6"/>
        <v/>
      </c>
      <c r="P66" s="225" t="str">
        <f t="shared" si="3"/>
        <v>określ rodzaj kontraktu w kolumnie F</v>
      </c>
      <c r="Q66" s="226">
        <f t="shared" si="4"/>
        <v>0</v>
      </c>
      <c r="R66" s="98"/>
      <c r="S66" s="226">
        <f t="shared" si="5"/>
        <v>0</v>
      </c>
      <c r="T66" s="102"/>
      <c r="U66" s="102"/>
      <c r="V66" s="102"/>
    </row>
    <row r="67" spans="2:22" ht="37.5" customHeight="1">
      <c r="B67" s="222">
        <v>7</v>
      </c>
      <c r="C67" s="98"/>
      <c r="D67" s="98"/>
      <c r="E67" s="102"/>
      <c r="F67" s="224">
        <v>2E-3</v>
      </c>
      <c r="G67" s="98"/>
      <c r="H67" s="98"/>
      <c r="I67" s="98"/>
      <c r="J67" s="225" t="str">
        <f t="shared" si="0"/>
        <v>określ rodzaj kontraktu w  kolumnie F</v>
      </c>
      <c r="K67" s="98"/>
      <c r="L67" s="225" t="str">
        <f t="shared" si="1"/>
        <v>określ rodzaj kontraktu w kolumnie F</v>
      </c>
      <c r="M67" s="98"/>
      <c r="N67" s="225" t="str">
        <f t="shared" si="2"/>
        <v>uzupełnij kolumnę L lub F</v>
      </c>
      <c r="O67" s="98" t="str">
        <f t="shared" si="6"/>
        <v/>
      </c>
      <c r="P67" s="225" t="str">
        <f t="shared" si="3"/>
        <v>określ rodzaj kontraktu w kolumnie F</v>
      </c>
      <c r="Q67" s="226">
        <f t="shared" si="4"/>
        <v>0</v>
      </c>
      <c r="R67" s="98"/>
      <c r="S67" s="226">
        <f t="shared" si="5"/>
        <v>0</v>
      </c>
      <c r="T67" s="102"/>
      <c r="U67" s="102"/>
      <c r="V67" s="102"/>
    </row>
    <row r="68" spans="2:22" ht="37.5" customHeight="1">
      <c r="B68" s="222" t="s">
        <v>1086</v>
      </c>
      <c r="C68" s="98"/>
      <c r="D68" s="98"/>
      <c r="E68" s="102"/>
      <c r="F68" s="224">
        <v>2E-3</v>
      </c>
      <c r="G68" s="98"/>
      <c r="H68" s="98"/>
      <c r="I68" s="98"/>
      <c r="J68" s="225" t="str">
        <f t="shared" si="0"/>
        <v>określ rodzaj kontraktu w  kolumnie F</v>
      </c>
      <c r="K68" s="98"/>
      <c r="L68" s="225" t="str">
        <f t="shared" si="1"/>
        <v>określ rodzaj kontraktu w kolumnie F</v>
      </c>
      <c r="M68" s="98"/>
      <c r="N68" s="225" t="str">
        <f t="shared" si="2"/>
        <v>uzupełnij kolumnę L lub F</v>
      </c>
      <c r="O68" s="98" t="str">
        <f t="shared" si="6"/>
        <v/>
      </c>
      <c r="P68" s="225" t="str">
        <f t="shared" si="3"/>
        <v>określ rodzaj kontraktu w kolumnie F</v>
      </c>
      <c r="Q68" s="226">
        <f t="shared" si="4"/>
        <v>0</v>
      </c>
      <c r="R68" s="98"/>
      <c r="S68" s="226">
        <f t="shared" si="5"/>
        <v>0</v>
      </c>
      <c r="T68" s="102"/>
      <c r="U68" s="102"/>
      <c r="V68" s="102"/>
    </row>
    <row r="69" spans="2:22" ht="37.5" customHeight="1">
      <c r="B69" s="222" t="s">
        <v>1086</v>
      </c>
      <c r="C69" s="98"/>
      <c r="D69" s="98"/>
      <c r="E69" s="102"/>
      <c r="F69" s="224">
        <v>2E-3</v>
      </c>
      <c r="G69" s="98"/>
      <c r="H69" s="98"/>
      <c r="I69" s="98"/>
      <c r="J69" s="225" t="str">
        <f t="shared" si="0"/>
        <v>określ rodzaj kontraktu w  kolumnie F</v>
      </c>
      <c r="K69" s="98"/>
      <c r="L69" s="225" t="str">
        <f t="shared" si="1"/>
        <v>określ rodzaj kontraktu w kolumnie F</v>
      </c>
      <c r="M69" s="98"/>
      <c r="N69" s="225" t="str">
        <f t="shared" si="2"/>
        <v>uzupełnij kolumnę L lub F</v>
      </c>
      <c r="O69" s="98" t="str">
        <f t="shared" si="6"/>
        <v/>
      </c>
      <c r="P69" s="225" t="str">
        <f t="shared" si="3"/>
        <v>określ rodzaj kontraktu w kolumnie F</v>
      </c>
      <c r="Q69" s="226">
        <f t="shared" si="4"/>
        <v>0</v>
      </c>
      <c r="R69" s="98"/>
      <c r="S69" s="226">
        <f t="shared" si="5"/>
        <v>0</v>
      </c>
      <c r="T69" s="102"/>
      <c r="U69" s="102"/>
      <c r="V69" s="102"/>
    </row>
    <row r="70" spans="2:22" ht="37.5" customHeight="1">
      <c r="B70" s="222" t="s">
        <v>1086</v>
      </c>
      <c r="C70" s="98"/>
      <c r="D70" s="98"/>
      <c r="E70" s="102"/>
      <c r="F70" s="224">
        <v>2E-3</v>
      </c>
      <c r="G70" s="98"/>
      <c r="H70" s="98"/>
      <c r="I70" s="98"/>
      <c r="J70" s="225" t="str">
        <f t="shared" si="0"/>
        <v>określ rodzaj kontraktu w  kolumnie F</v>
      </c>
      <c r="K70" s="98"/>
      <c r="L70" s="225" t="str">
        <f t="shared" si="1"/>
        <v>określ rodzaj kontraktu w kolumnie F</v>
      </c>
      <c r="M70" s="98"/>
      <c r="N70" s="225" t="str">
        <f t="shared" si="2"/>
        <v>uzupełnij kolumnę L lub F</v>
      </c>
      <c r="O70" s="98" t="str">
        <f t="shared" si="6"/>
        <v/>
      </c>
      <c r="P70" s="225" t="str">
        <f t="shared" si="3"/>
        <v>określ rodzaj kontraktu w kolumnie F</v>
      </c>
      <c r="Q70" s="226">
        <f t="shared" si="4"/>
        <v>0</v>
      </c>
      <c r="R70" s="98"/>
      <c r="S70" s="226">
        <f t="shared" si="5"/>
        <v>0</v>
      </c>
      <c r="T70" s="226">
        <f>SUM(Q61:R70)</f>
        <v>0</v>
      </c>
      <c r="U70" s="226">
        <f>SUM(S61:S70)</f>
        <v>0</v>
      </c>
      <c r="V70" s="227">
        <f>1.5*F70*(1-F70)/(2.5-F70)</f>
        <v>1.1985588470776621E-3</v>
      </c>
    </row>
    <row r="71" spans="2:22" ht="37.5" customHeight="1">
      <c r="B71" s="222">
        <v>1</v>
      </c>
      <c r="C71" s="98"/>
      <c r="D71" s="98"/>
      <c r="E71" s="222" t="s">
        <v>1077</v>
      </c>
      <c r="F71" s="224">
        <v>2.3999999999999998E-3</v>
      </c>
      <c r="G71" s="98"/>
      <c r="H71" s="98"/>
      <c r="I71" s="98"/>
      <c r="J71" s="225" t="str">
        <f t="shared" si="0"/>
        <v>określ rodzaj kontraktu w  kolumnie F</v>
      </c>
      <c r="K71" s="98"/>
      <c r="L71" s="225" t="str">
        <f t="shared" si="1"/>
        <v>określ rodzaj kontraktu w kolumnie F</v>
      </c>
      <c r="M71" s="98"/>
      <c r="N71" s="225" t="str">
        <f t="shared" si="2"/>
        <v>uzupełnij kolumnę L lub F</v>
      </c>
      <c r="O71" s="98" t="str">
        <f t="shared" si="6"/>
        <v/>
      </c>
      <c r="P71" s="225" t="str">
        <f t="shared" si="3"/>
        <v>określ rodzaj kontraktu w kolumnie F</v>
      </c>
      <c r="Q71" s="226">
        <f t="shared" si="4"/>
        <v>0</v>
      </c>
      <c r="R71" s="98"/>
      <c r="S71" s="226">
        <f t="shared" si="5"/>
        <v>0</v>
      </c>
      <c r="T71" s="102"/>
      <c r="U71" s="102"/>
      <c r="V71" s="102"/>
    </row>
    <row r="72" spans="2:22" ht="37.5" customHeight="1">
      <c r="B72" s="222">
        <v>2</v>
      </c>
      <c r="C72" s="98"/>
      <c r="D72" s="98"/>
      <c r="E72" s="102"/>
      <c r="F72" s="224">
        <v>2.3999999999999998E-3</v>
      </c>
      <c r="G72" s="98"/>
      <c r="H72" s="98"/>
      <c r="I72" s="98"/>
      <c r="J72" s="225" t="str">
        <f t="shared" si="0"/>
        <v>określ rodzaj kontraktu w  kolumnie F</v>
      </c>
      <c r="K72" s="98"/>
      <c r="L72" s="225" t="str">
        <f t="shared" si="1"/>
        <v>określ rodzaj kontraktu w kolumnie F</v>
      </c>
      <c r="M72" s="98"/>
      <c r="N72" s="225" t="str">
        <f t="shared" si="2"/>
        <v>uzupełnij kolumnę L lub F</v>
      </c>
      <c r="O72" s="98" t="str">
        <f t="shared" si="6"/>
        <v/>
      </c>
      <c r="P72" s="225" t="str">
        <f t="shared" si="3"/>
        <v>określ rodzaj kontraktu w kolumnie F</v>
      </c>
      <c r="Q72" s="226">
        <f t="shared" si="4"/>
        <v>0</v>
      </c>
      <c r="R72" s="98"/>
      <c r="S72" s="226">
        <f t="shared" si="5"/>
        <v>0</v>
      </c>
      <c r="T72" s="102"/>
      <c r="U72" s="102"/>
      <c r="V72" s="102"/>
    </row>
    <row r="73" spans="2:22" ht="37.5" customHeight="1">
      <c r="B73" s="222">
        <v>3</v>
      </c>
      <c r="C73" s="98"/>
      <c r="D73" s="98"/>
      <c r="E73" s="102"/>
      <c r="F73" s="224">
        <v>2.3999999999999998E-3</v>
      </c>
      <c r="G73" s="98"/>
      <c r="H73" s="98"/>
      <c r="I73" s="98"/>
      <c r="J73" s="225" t="str">
        <f t="shared" si="0"/>
        <v>określ rodzaj kontraktu w  kolumnie F</v>
      </c>
      <c r="K73" s="98"/>
      <c r="L73" s="225" t="str">
        <f t="shared" si="1"/>
        <v>określ rodzaj kontraktu w kolumnie F</v>
      </c>
      <c r="M73" s="98"/>
      <c r="N73" s="225" t="str">
        <f t="shared" si="2"/>
        <v>uzupełnij kolumnę L lub F</v>
      </c>
      <c r="O73" s="98" t="str">
        <f t="shared" si="6"/>
        <v/>
      </c>
      <c r="P73" s="225" t="str">
        <f t="shared" si="3"/>
        <v>określ rodzaj kontraktu w kolumnie F</v>
      </c>
      <c r="Q73" s="226">
        <f t="shared" si="4"/>
        <v>0</v>
      </c>
      <c r="R73" s="98"/>
      <c r="S73" s="226">
        <f t="shared" si="5"/>
        <v>0</v>
      </c>
      <c r="T73" s="102"/>
      <c r="U73" s="102"/>
      <c r="V73" s="102"/>
    </row>
    <row r="74" spans="2:22" ht="37.5" customHeight="1">
      <c r="B74" s="222">
        <v>4</v>
      </c>
      <c r="C74" s="98"/>
      <c r="D74" s="98"/>
      <c r="E74" s="102"/>
      <c r="F74" s="224">
        <v>2.3999999999999998E-3</v>
      </c>
      <c r="G74" s="98"/>
      <c r="H74" s="98"/>
      <c r="I74" s="98"/>
      <c r="J74" s="225" t="str">
        <f t="shared" si="0"/>
        <v>określ rodzaj kontraktu w  kolumnie F</v>
      </c>
      <c r="K74" s="98"/>
      <c r="L74" s="225" t="str">
        <f t="shared" si="1"/>
        <v>określ rodzaj kontraktu w kolumnie F</v>
      </c>
      <c r="M74" s="98"/>
      <c r="N74" s="225" t="str">
        <f t="shared" si="2"/>
        <v>uzupełnij kolumnę L lub F</v>
      </c>
      <c r="O74" s="98" t="str">
        <f t="shared" si="6"/>
        <v/>
      </c>
      <c r="P74" s="225" t="str">
        <f t="shared" si="3"/>
        <v>określ rodzaj kontraktu w kolumnie F</v>
      </c>
      <c r="Q74" s="226">
        <f t="shared" si="4"/>
        <v>0</v>
      </c>
      <c r="R74" s="98"/>
      <c r="S74" s="226">
        <f t="shared" si="5"/>
        <v>0</v>
      </c>
      <c r="T74" s="102"/>
      <c r="U74" s="102"/>
      <c r="V74" s="102"/>
    </row>
    <row r="75" spans="2:22" ht="37.5" customHeight="1">
      <c r="B75" s="222">
        <v>5</v>
      </c>
      <c r="C75" s="98"/>
      <c r="D75" s="98"/>
      <c r="E75" s="102"/>
      <c r="F75" s="224">
        <v>2.3999999999999998E-3</v>
      </c>
      <c r="G75" s="98"/>
      <c r="H75" s="98"/>
      <c r="I75" s="98"/>
      <c r="J75" s="225" t="str">
        <f t="shared" si="0"/>
        <v>określ rodzaj kontraktu w  kolumnie F</v>
      </c>
      <c r="K75" s="98"/>
      <c r="L75" s="225" t="str">
        <f t="shared" si="1"/>
        <v>określ rodzaj kontraktu w kolumnie F</v>
      </c>
      <c r="M75" s="98"/>
      <c r="N75" s="225" t="str">
        <f t="shared" si="2"/>
        <v>uzupełnij kolumnę L lub F</v>
      </c>
      <c r="O75" s="98" t="str">
        <f t="shared" si="6"/>
        <v/>
      </c>
      <c r="P75" s="225" t="str">
        <f t="shared" si="3"/>
        <v>określ rodzaj kontraktu w kolumnie F</v>
      </c>
      <c r="Q75" s="226">
        <f t="shared" si="4"/>
        <v>0</v>
      </c>
      <c r="R75" s="98"/>
      <c r="S75" s="226">
        <f t="shared" si="5"/>
        <v>0</v>
      </c>
      <c r="T75" s="102"/>
      <c r="U75" s="102"/>
      <c r="V75" s="102"/>
    </row>
    <row r="76" spans="2:22" ht="37.5" customHeight="1">
      <c r="B76" s="222">
        <v>6</v>
      </c>
      <c r="C76" s="98"/>
      <c r="D76" s="98"/>
      <c r="E76" s="102"/>
      <c r="F76" s="224">
        <v>2.3999999999999998E-3</v>
      </c>
      <c r="G76" s="98"/>
      <c r="H76" s="98"/>
      <c r="I76" s="98"/>
      <c r="J76" s="225" t="str">
        <f t="shared" si="0"/>
        <v>określ rodzaj kontraktu w  kolumnie F</v>
      </c>
      <c r="K76" s="98"/>
      <c r="L76" s="225" t="str">
        <f t="shared" si="1"/>
        <v>określ rodzaj kontraktu w kolumnie F</v>
      </c>
      <c r="M76" s="98"/>
      <c r="N76" s="225" t="str">
        <f t="shared" si="2"/>
        <v>uzupełnij kolumnę L lub F</v>
      </c>
      <c r="O76" s="98" t="str">
        <f t="shared" si="6"/>
        <v/>
      </c>
      <c r="P76" s="225" t="str">
        <f t="shared" si="3"/>
        <v>określ rodzaj kontraktu w kolumnie F</v>
      </c>
      <c r="Q76" s="226">
        <f t="shared" si="4"/>
        <v>0</v>
      </c>
      <c r="R76" s="98"/>
      <c r="S76" s="226">
        <f t="shared" si="5"/>
        <v>0</v>
      </c>
      <c r="T76" s="102"/>
      <c r="U76" s="102"/>
      <c r="V76" s="102"/>
    </row>
    <row r="77" spans="2:22" ht="37.5" customHeight="1">
      <c r="B77" s="222">
        <v>7</v>
      </c>
      <c r="C77" s="98"/>
      <c r="D77" s="98"/>
      <c r="E77" s="102"/>
      <c r="F77" s="224">
        <v>2.3999999999999998E-3</v>
      </c>
      <c r="G77" s="98"/>
      <c r="H77" s="98"/>
      <c r="I77" s="98"/>
      <c r="J77" s="225" t="str">
        <f t="shared" si="0"/>
        <v>określ rodzaj kontraktu w  kolumnie F</v>
      </c>
      <c r="K77" s="98"/>
      <c r="L77" s="225" t="str">
        <f t="shared" si="1"/>
        <v>określ rodzaj kontraktu w kolumnie F</v>
      </c>
      <c r="M77" s="98"/>
      <c r="N77" s="225" t="str">
        <f t="shared" si="2"/>
        <v>uzupełnij kolumnę L lub F</v>
      </c>
      <c r="O77" s="98" t="str">
        <f t="shared" si="6"/>
        <v/>
      </c>
      <c r="P77" s="225" t="str">
        <f t="shared" si="3"/>
        <v>określ rodzaj kontraktu w kolumnie F</v>
      </c>
      <c r="Q77" s="226">
        <f t="shared" si="4"/>
        <v>0</v>
      </c>
      <c r="R77" s="98"/>
      <c r="S77" s="226">
        <f t="shared" si="5"/>
        <v>0</v>
      </c>
      <c r="T77" s="102"/>
      <c r="U77" s="102"/>
      <c r="V77" s="102"/>
    </row>
    <row r="78" spans="2:22" ht="37.5" customHeight="1">
      <c r="B78" s="222" t="s">
        <v>1086</v>
      </c>
      <c r="C78" s="98"/>
      <c r="D78" s="98"/>
      <c r="E78" s="102"/>
      <c r="F78" s="224">
        <v>2.3999999999999998E-3</v>
      </c>
      <c r="G78" s="98"/>
      <c r="H78" s="98"/>
      <c r="I78" s="98"/>
      <c r="J78" s="225" t="str">
        <f t="shared" si="0"/>
        <v>określ rodzaj kontraktu w  kolumnie F</v>
      </c>
      <c r="K78" s="98"/>
      <c r="L78" s="225" t="str">
        <f t="shared" si="1"/>
        <v>określ rodzaj kontraktu w kolumnie F</v>
      </c>
      <c r="M78" s="98"/>
      <c r="N78" s="225" t="str">
        <f t="shared" si="2"/>
        <v>uzupełnij kolumnę L lub F</v>
      </c>
      <c r="O78" s="98" t="str">
        <f t="shared" si="6"/>
        <v/>
      </c>
      <c r="P78" s="225" t="str">
        <f t="shared" si="3"/>
        <v>określ rodzaj kontraktu w kolumnie F</v>
      </c>
      <c r="Q78" s="226">
        <f t="shared" si="4"/>
        <v>0</v>
      </c>
      <c r="R78" s="98"/>
      <c r="S78" s="226">
        <f t="shared" si="5"/>
        <v>0</v>
      </c>
      <c r="T78" s="102"/>
      <c r="U78" s="102"/>
      <c r="V78" s="102"/>
    </row>
    <row r="79" spans="2:22" ht="37.5" customHeight="1">
      <c r="B79" s="222" t="s">
        <v>1086</v>
      </c>
      <c r="C79" s="98"/>
      <c r="D79" s="98"/>
      <c r="E79" s="102"/>
      <c r="F79" s="224">
        <v>2.3999999999999998E-3</v>
      </c>
      <c r="G79" s="98"/>
      <c r="H79" s="98"/>
      <c r="I79" s="98"/>
      <c r="J79" s="225" t="str">
        <f t="shared" si="0"/>
        <v>określ rodzaj kontraktu w  kolumnie F</v>
      </c>
      <c r="K79" s="98"/>
      <c r="L79" s="225" t="str">
        <f t="shared" si="1"/>
        <v>określ rodzaj kontraktu w kolumnie F</v>
      </c>
      <c r="M79" s="98"/>
      <c r="N79" s="225" t="str">
        <f t="shared" si="2"/>
        <v>uzupełnij kolumnę L lub F</v>
      </c>
      <c r="O79" s="98" t="str">
        <f t="shared" si="6"/>
        <v/>
      </c>
      <c r="P79" s="225" t="str">
        <f t="shared" si="3"/>
        <v>określ rodzaj kontraktu w kolumnie F</v>
      </c>
      <c r="Q79" s="226">
        <f t="shared" si="4"/>
        <v>0</v>
      </c>
      <c r="R79" s="98"/>
      <c r="S79" s="226">
        <f t="shared" si="5"/>
        <v>0</v>
      </c>
      <c r="T79" s="102"/>
      <c r="U79" s="102"/>
      <c r="V79" s="102"/>
    </row>
    <row r="80" spans="2:22" ht="37.5" customHeight="1">
      <c r="B80" s="222" t="s">
        <v>1086</v>
      </c>
      <c r="C80" s="98"/>
      <c r="D80" s="98"/>
      <c r="E80" s="102"/>
      <c r="F80" s="224">
        <v>2.3999999999999998E-3</v>
      </c>
      <c r="G80" s="98"/>
      <c r="H80" s="98"/>
      <c r="I80" s="98"/>
      <c r="J80" s="225" t="str">
        <f t="shared" si="0"/>
        <v>określ rodzaj kontraktu w  kolumnie F</v>
      </c>
      <c r="K80" s="98"/>
      <c r="L80" s="225" t="str">
        <f t="shared" si="1"/>
        <v>określ rodzaj kontraktu w kolumnie F</v>
      </c>
      <c r="M80" s="98"/>
      <c r="N80" s="225" t="str">
        <f t="shared" si="2"/>
        <v>uzupełnij kolumnę L lub F</v>
      </c>
      <c r="O80" s="98" t="str">
        <f t="shared" si="6"/>
        <v/>
      </c>
      <c r="P80" s="225" t="str">
        <f t="shared" si="3"/>
        <v>określ rodzaj kontraktu w kolumnie F</v>
      </c>
      <c r="Q80" s="226">
        <f t="shared" si="4"/>
        <v>0</v>
      </c>
      <c r="R80" s="98"/>
      <c r="S80" s="226">
        <f t="shared" si="5"/>
        <v>0</v>
      </c>
      <c r="T80" s="226">
        <f>SUM(Q71:R80)</f>
        <v>0</v>
      </c>
      <c r="U80" s="226">
        <f>SUM(S71:S80)</f>
        <v>0</v>
      </c>
      <c r="V80" s="227">
        <f>1.5*F80*(1-F80)/(2.5-F80)</f>
        <v>1.4379244074311339E-3</v>
      </c>
    </row>
    <row r="81" spans="2:22" ht="37.5" customHeight="1">
      <c r="B81" s="222">
        <v>1</v>
      </c>
      <c r="C81" s="98"/>
      <c r="D81" s="98"/>
      <c r="E81" s="222" t="s">
        <v>1078</v>
      </c>
      <c r="F81" s="224">
        <v>5.0000000000000001E-3</v>
      </c>
      <c r="G81" s="98"/>
      <c r="H81" s="98"/>
      <c r="I81" s="98"/>
      <c r="J81" s="225" t="str">
        <f t="shared" si="0"/>
        <v>określ rodzaj kontraktu w  kolumnie F</v>
      </c>
      <c r="K81" s="98"/>
      <c r="L81" s="225" t="str">
        <f t="shared" si="1"/>
        <v>określ rodzaj kontraktu w kolumnie F</v>
      </c>
      <c r="M81" s="98"/>
      <c r="N81" s="225" t="str">
        <f t="shared" si="2"/>
        <v>uzupełnij kolumnę L lub F</v>
      </c>
      <c r="O81" s="98" t="str">
        <f t="shared" si="6"/>
        <v/>
      </c>
      <c r="P81" s="225" t="str">
        <f t="shared" si="3"/>
        <v>określ rodzaj kontraktu w kolumnie F</v>
      </c>
      <c r="Q81" s="226">
        <f t="shared" si="4"/>
        <v>0</v>
      </c>
      <c r="R81" s="98"/>
      <c r="S81" s="226">
        <f t="shared" si="5"/>
        <v>0</v>
      </c>
      <c r="T81" s="102"/>
      <c r="U81" s="102"/>
      <c r="V81" s="102"/>
    </row>
    <row r="82" spans="2:22" ht="37.5" customHeight="1">
      <c r="B82" s="222">
        <v>2</v>
      </c>
      <c r="C82" s="98"/>
      <c r="D82" s="98"/>
      <c r="E82" s="102"/>
      <c r="F82" s="224">
        <v>5.0000000000000001E-3</v>
      </c>
      <c r="G82" s="98"/>
      <c r="H82" s="98"/>
      <c r="I82" s="98"/>
      <c r="J82" s="225" t="str">
        <f t="shared" si="0"/>
        <v>określ rodzaj kontraktu w  kolumnie F</v>
      </c>
      <c r="K82" s="98"/>
      <c r="L82" s="225" t="str">
        <f t="shared" si="1"/>
        <v>określ rodzaj kontraktu w kolumnie F</v>
      </c>
      <c r="M82" s="98"/>
      <c r="N82" s="225" t="str">
        <f t="shared" si="2"/>
        <v>uzupełnij kolumnę L lub F</v>
      </c>
      <c r="O82" s="98" t="str">
        <f t="shared" si="6"/>
        <v/>
      </c>
      <c r="P82" s="225" t="str">
        <f t="shared" si="3"/>
        <v>określ rodzaj kontraktu w kolumnie F</v>
      </c>
      <c r="Q82" s="226">
        <f t="shared" si="4"/>
        <v>0</v>
      </c>
      <c r="R82" s="98"/>
      <c r="S82" s="226">
        <f t="shared" si="5"/>
        <v>0</v>
      </c>
      <c r="T82" s="102"/>
      <c r="U82" s="102"/>
      <c r="V82" s="102"/>
    </row>
    <row r="83" spans="2:22" ht="37.5" customHeight="1">
      <c r="B83" s="222">
        <v>3</v>
      </c>
      <c r="C83" s="98"/>
      <c r="D83" s="98"/>
      <c r="E83" s="102"/>
      <c r="F83" s="224">
        <v>5.0000000000000001E-3</v>
      </c>
      <c r="G83" s="98"/>
      <c r="H83" s="98"/>
      <c r="I83" s="98"/>
      <c r="J83" s="225" t="str">
        <f t="shared" si="0"/>
        <v>określ rodzaj kontraktu w  kolumnie F</v>
      </c>
      <c r="K83" s="98"/>
      <c r="L83" s="225" t="str">
        <f t="shared" si="1"/>
        <v>określ rodzaj kontraktu w kolumnie F</v>
      </c>
      <c r="M83" s="98"/>
      <c r="N83" s="225" t="str">
        <f t="shared" si="2"/>
        <v>uzupełnij kolumnę L lub F</v>
      </c>
      <c r="O83" s="98" t="str">
        <f t="shared" si="6"/>
        <v/>
      </c>
      <c r="P83" s="225" t="str">
        <f t="shared" si="3"/>
        <v>określ rodzaj kontraktu w kolumnie F</v>
      </c>
      <c r="Q83" s="226">
        <f t="shared" si="4"/>
        <v>0</v>
      </c>
      <c r="R83" s="98"/>
      <c r="S83" s="226">
        <f t="shared" si="5"/>
        <v>0</v>
      </c>
      <c r="T83" s="102"/>
      <c r="U83" s="102"/>
      <c r="V83" s="102"/>
    </row>
    <row r="84" spans="2:22" ht="37.5" customHeight="1">
      <c r="B84" s="222">
        <v>4</v>
      </c>
      <c r="C84" s="98"/>
      <c r="D84" s="98"/>
      <c r="E84" s="102"/>
      <c r="F84" s="224">
        <v>5.0000000000000001E-3</v>
      </c>
      <c r="G84" s="98"/>
      <c r="H84" s="98"/>
      <c r="I84" s="98"/>
      <c r="J84" s="225" t="str">
        <f t="shared" si="0"/>
        <v>określ rodzaj kontraktu w  kolumnie F</v>
      </c>
      <c r="K84" s="98"/>
      <c r="L84" s="225" t="str">
        <f t="shared" si="1"/>
        <v>określ rodzaj kontraktu w kolumnie F</v>
      </c>
      <c r="M84" s="98"/>
      <c r="N84" s="225" t="str">
        <f t="shared" si="2"/>
        <v>uzupełnij kolumnę L lub F</v>
      </c>
      <c r="O84" s="98" t="str">
        <f t="shared" si="6"/>
        <v/>
      </c>
      <c r="P84" s="225" t="str">
        <f t="shared" si="3"/>
        <v>określ rodzaj kontraktu w kolumnie F</v>
      </c>
      <c r="Q84" s="226">
        <f t="shared" si="4"/>
        <v>0</v>
      </c>
      <c r="R84" s="98"/>
      <c r="S84" s="226">
        <f t="shared" si="5"/>
        <v>0</v>
      </c>
      <c r="T84" s="102"/>
      <c r="U84" s="102"/>
      <c r="V84" s="102"/>
    </row>
    <row r="85" spans="2:22" ht="37.5" customHeight="1">
      <c r="B85" s="222">
        <v>5</v>
      </c>
      <c r="C85" s="98"/>
      <c r="D85" s="98"/>
      <c r="E85" s="102"/>
      <c r="F85" s="224">
        <v>5.0000000000000001E-3</v>
      </c>
      <c r="G85" s="98"/>
      <c r="H85" s="98"/>
      <c r="I85" s="98"/>
      <c r="J85" s="225" t="str">
        <f t="shared" si="0"/>
        <v>określ rodzaj kontraktu w  kolumnie F</v>
      </c>
      <c r="K85" s="98"/>
      <c r="L85" s="225" t="str">
        <f t="shared" si="1"/>
        <v>określ rodzaj kontraktu w kolumnie F</v>
      </c>
      <c r="M85" s="98"/>
      <c r="N85" s="225" t="str">
        <f t="shared" si="2"/>
        <v>uzupełnij kolumnę L lub F</v>
      </c>
      <c r="O85" s="98" t="str">
        <f t="shared" si="6"/>
        <v/>
      </c>
      <c r="P85" s="225" t="str">
        <f t="shared" si="3"/>
        <v>określ rodzaj kontraktu w kolumnie F</v>
      </c>
      <c r="Q85" s="226">
        <f t="shared" si="4"/>
        <v>0</v>
      </c>
      <c r="R85" s="98"/>
      <c r="S85" s="226">
        <f t="shared" si="5"/>
        <v>0</v>
      </c>
      <c r="T85" s="102"/>
      <c r="U85" s="102"/>
      <c r="V85" s="102"/>
    </row>
    <row r="86" spans="2:22" ht="37.5" customHeight="1">
      <c r="B86" s="222">
        <v>6</v>
      </c>
      <c r="C86" s="98"/>
      <c r="D86" s="98"/>
      <c r="E86" s="102"/>
      <c r="F86" s="224">
        <v>5.0000000000000001E-3</v>
      </c>
      <c r="G86" s="98"/>
      <c r="H86" s="98"/>
      <c r="I86" s="98"/>
      <c r="J86" s="225" t="str">
        <f t="shared" ref="J86:J110" si="7">IF(G86="pożyczka hipoteczna",0,IF(G86="umowa ograniczania ryzyka","wprowadź wartość w kolumnie J",IF(G86="pozostałe","wprowadź wartość w kolumnie Q","określ rodzaj kontraktu w  kolumnie F")))</f>
        <v>określ rodzaj kontraktu w  kolumnie F</v>
      </c>
      <c r="K86" s="98"/>
      <c r="L86" s="225" t="str">
        <f t="shared" ref="L86:L110" si="8">IF(G86="pożyczka hipoteczna",0.8,IF(G86="umowa ograniczania ryzyka","uzupełnij kolumnę L",IF(G86="pozostałe","wprowadź wartośc w kolumnie Q","określ rodzaj kontraktu w kolumnie F")))</f>
        <v>określ rodzaj kontraktu w kolumnie F</v>
      </c>
      <c r="M86" s="98"/>
      <c r="N86" s="225" t="str">
        <f t="shared" ref="N86:N110" si="9">IF(M86="nie",100%,IF(M86="tak",P86,IF(OR(G86="pożyczka hipoteczna",G86="pozostałe"),"nie dotyczy","uzupełnij kolumnę L lub F")))</f>
        <v>uzupełnij kolumnę L lub F</v>
      </c>
      <c r="O86" s="98" t="str">
        <f t="shared" si="6"/>
        <v/>
      </c>
      <c r="P86" s="225" t="str">
        <f t="shared" ref="P86:P110" si="10">IF(OR(AND(G86="umowa ograniczania ryzyka",I86="tak"),AND(G86="umowa ograniczania ryzyka",H86="tak")),0.9,IF(AND(G86="umowa ograniczania ryzyka",H86="nie",I86="nie"),0.5,IF(AND(G86="umowa ograniczania ryzyka",OR(H86="",I86="")),"uzupełnij kolumny G i/lub H",IF(G86="pożyczka hipoteczna",1,IF(G86="pozostałe","wprowadź wartość w kolumnie Q","określ rodzaj kontraktu w kolumnie F")))))</f>
        <v>określ rodzaj kontraktu w kolumnie F</v>
      </c>
      <c r="Q86" s="226">
        <f t="shared" ref="Q86:Q110" si="11">IF(G86="pozostałe","nie dotyczy",IF(G86="umowa ograniczania ryzyka", MAX(P86*(D86+K86)-N86*O86,0),IF(G86="pożyczka hipoteczna",MAX(P86*(D86+J86)-L86*O86,0),0)))</f>
        <v>0</v>
      </c>
      <c r="R86" s="98"/>
      <c r="S86" s="226">
        <f t="shared" ref="S86:S110" si="12">IF(G86="pozostałe", R86^2,Q86^2)</f>
        <v>0</v>
      </c>
      <c r="T86" s="102"/>
      <c r="U86" s="102"/>
      <c r="V86" s="102"/>
    </row>
    <row r="87" spans="2:22" ht="37.5" customHeight="1">
      <c r="B87" s="222">
        <v>7</v>
      </c>
      <c r="C87" s="98"/>
      <c r="D87" s="98"/>
      <c r="E87" s="102"/>
      <c r="F87" s="224">
        <v>5.0000000000000001E-3</v>
      </c>
      <c r="G87" s="98"/>
      <c r="H87" s="98"/>
      <c r="I87" s="98"/>
      <c r="J87" s="225" t="str">
        <f t="shared" si="7"/>
        <v>określ rodzaj kontraktu w  kolumnie F</v>
      </c>
      <c r="K87" s="98"/>
      <c r="L87" s="225" t="str">
        <f t="shared" si="8"/>
        <v>określ rodzaj kontraktu w kolumnie F</v>
      </c>
      <c r="M87" s="98"/>
      <c r="N87" s="225" t="str">
        <f t="shared" si="9"/>
        <v>uzupełnij kolumnę L lub F</v>
      </c>
      <c r="O87" s="98" t="str">
        <f t="shared" ref="O87:O110" si="13">IF(G87="pozostałe","nie dotyczy","")</f>
        <v/>
      </c>
      <c r="P87" s="225" t="str">
        <f t="shared" si="10"/>
        <v>określ rodzaj kontraktu w kolumnie F</v>
      </c>
      <c r="Q87" s="226">
        <f t="shared" si="11"/>
        <v>0</v>
      </c>
      <c r="R87" s="98"/>
      <c r="S87" s="226">
        <f t="shared" si="12"/>
        <v>0</v>
      </c>
      <c r="T87" s="102"/>
      <c r="U87" s="102"/>
      <c r="V87" s="102"/>
    </row>
    <row r="88" spans="2:22" ht="37.5" customHeight="1">
      <c r="B88" s="222" t="s">
        <v>1086</v>
      </c>
      <c r="C88" s="98"/>
      <c r="D88" s="98"/>
      <c r="E88" s="102"/>
      <c r="F88" s="224">
        <v>5.0000000000000001E-3</v>
      </c>
      <c r="G88" s="98"/>
      <c r="H88" s="98"/>
      <c r="I88" s="98"/>
      <c r="J88" s="225" t="str">
        <f t="shared" si="7"/>
        <v>określ rodzaj kontraktu w  kolumnie F</v>
      </c>
      <c r="K88" s="98"/>
      <c r="L88" s="225" t="str">
        <f t="shared" si="8"/>
        <v>określ rodzaj kontraktu w kolumnie F</v>
      </c>
      <c r="M88" s="98"/>
      <c r="N88" s="225" t="str">
        <f t="shared" si="9"/>
        <v>uzupełnij kolumnę L lub F</v>
      </c>
      <c r="O88" s="98" t="str">
        <f t="shared" si="13"/>
        <v/>
      </c>
      <c r="P88" s="225" t="str">
        <f t="shared" si="10"/>
        <v>określ rodzaj kontraktu w kolumnie F</v>
      </c>
      <c r="Q88" s="226">
        <f t="shared" si="11"/>
        <v>0</v>
      </c>
      <c r="R88" s="98"/>
      <c r="S88" s="226">
        <f t="shared" si="12"/>
        <v>0</v>
      </c>
      <c r="T88" s="102"/>
      <c r="U88" s="102"/>
      <c r="V88" s="102"/>
    </row>
    <row r="89" spans="2:22" ht="37.5" customHeight="1">
      <c r="B89" s="222" t="s">
        <v>1086</v>
      </c>
      <c r="C89" s="98"/>
      <c r="D89" s="98"/>
      <c r="E89" s="102"/>
      <c r="F89" s="224">
        <v>5.0000000000000001E-3</v>
      </c>
      <c r="G89" s="98"/>
      <c r="H89" s="98"/>
      <c r="I89" s="98"/>
      <c r="J89" s="225" t="str">
        <f t="shared" si="7"/>
        <v>określ rodzaj kontraktu w  kolumnie F</v>
      </c>
      <c r="K89" s="98"/>
      <c r="L89" s="225" t="str">
        <f t="shared" si="8"/>
        <v>określ rodzaj kontraktu w kolumnie F</v>
      </c>
      <c r="M89" s="98"/>
      <c r="N89" s="225" t="str">
        <f t="shared" si="9"/>
        <v>uzupełnij kolumnę L lub F</v>
      </c>
      <c r="O89" s="98" t="str">
        <f t="shared" si="13"/>
        <v/>
      </c>
      <c r="P89" s="225" t="str">
        <f t="shared" si="10"/>
        <v>określ rodzaj kontraktu w kolumnie F</v>
      </c>
      <c r="Q89" s="226">
        <f t="shared" si="11"/>
        <v>0</v>
      </c>
      <c r="R89" s="98"/>
      <c r="S89" s="226">
        <f t="shared" si="12"/>
        <v>0</v>
      </c>
      <c r="T89" s="102"/>
      <c r="U89" s="102"/>
      <c r="V89" s="102"/>
    </row>
    <row r="90" spans="2:22" ht="37.5" customHeight="1">
      <c r="B90" s="222" t="s">
        <v>1086</v>
      </c>
      <c r="C90" s="98"/>
      <c r="D90" s="98"/>
      <c r="E90" s="102"/>
      <c r="F90" s="224">
        <v>5.0000000000000001E-3</v>
      </c>
      <c r="G90" s="98"/>
      <c r="H90" s="98"/>
      <c r="I90" s="98"/>
      <c r="J90" s="225" t="str">
        <f t="shared" si="7"/>
        <v>określ rodzaj kontraktu w  kolumnie F</v>
      </c>
      <c r="K90" s="98"/>
      <c r="L90" s="225" t="str">
        <f t="shared" si="8"/>
        <v>określ rodzaj kontraktu w kolumnie F</v>
      </c>
      <c r="M90" s="98"/>
      <c r="N90" s="225" t="str">
        <f t="shared" si="9"/>
        <v>uzupełnij kolumnę L lub F</v>
      </c>
      <c r="O90" s="98" t="str">
        <f t="shared" si="13"/>
        <v/>
      </c>
      <c r="P90" s="225" t="str">
        <f t="shared" si="10"/>
        <v>określ rodzaj kontraktu w kolumnie F</v>
      </c>
      <c r="Q90" s="226">
        <f t="shared" si="11"/>
        <v>0</v>
      </c>
      <c r="R90" s="98"/>
      <c r="S90" s="226">
        <f t="shared" si="12"/>
        <v>0</v>
      </c>
      <c r="T90" s="226">
        <f>SUM(Q81:R90)</f>
        <v>0</v>
      </c>
      <c r="U90" s="226">
        <f>SUM(S81:S90)</f>
        <v>0</v>
      </c>
      <c r="V90" s="227">
        <f>1.5*F90*(1-F90)/(2.5-F90)</f>
        <v>2.9909819639278553E-3</v>
      </c>
    </row>
    <row r="91" spans="2:22" ht="37.5" customHeight="1">
      <c r="B91" s="222">
        <v>1</v>
      </c>
      <c r="C91" s="98"/>
      <c r="D91" s="98"/>
      <c r="E91" s="222" t="s">
        <v>1079</v>
      </c>
      <c r="F91" s="224">
        <v>1.2E-2</v>
      </c>
      <c r="G91" s="98"/>
      <c r="H91" s="98"/>
      <c r="I91" s="98"/>
      <c r="J91" s="225" t="str">
        <f t="shared" si="7"/>
        <v>określ rodzaj kontraktu w  kolumnie F</v>
      </c>
      <c r="K91" s="98"/>
      <c r="L91" s="225" t="str">
        <f t="shared" si="8"/>
        <v>określ rodzaj kontraktu w kolumnie F</v>
      </c>
      <c r="M91" s="98"/>
      <c r="N91" s="225" t="str">
        <f t="shared" si="9"/>
        <v>uzupełnij kolumnę L lub F</v>
      </c>
      <c r="O91" s="98" t="str">
        <f t="shared" si="13"/>
        <v/>
      </c>
      <c r="P91" s="225" t="str">
        <f t="shared" si="10"/>
        <v>określ rodzaj kontraktu w kolumnie F</v>
      </c>
      <c r="Q91" s="226">
        <f t="shared" si="11"/>
        <v>0</v>
      </c>
      <c r="R91" s="98"/>
      <c r="S91" s="226">
        <f t="shared" si="12"/>
        <v>0</v>
      </c>
      <c r="T91" s="102"/>
      <c r="U91" s="102"/>
      <c r="V91" s="102"/>
    </row>
    <row r="92" spans="2:22" ht="37.5" customHeight="1">
      <c r="B92" s="222">
        <v>2</v>
      </c>
      <c r="C92" s="98"/>
      <c r="D92" s="98"/>
      <c r="E92" s="102"/>
      <c r="F92" s="224">
        <v>1.2E-2</v>
      </c>
      <c r="G92" s="98"/>
      <c r="H92" s="98"/>
      <c r="I92" s="98"/>
      <c r="J92" s="225" t="str">
        <f t="shared" si="7"/>
        <v>określ rodzaj kontraktu w  kolumnie F</v>
      </c>
      <c r="K92" s="98"/>
      <c r="L92" s="225" t="str">
        <f t="shared" si="8"/>
        <v>określ rodzaj kontraktu w kolumnie F</v>
      </c>
      <c r="M92" s="98"/>
      <c r="N92" s="225" t="str">
        <f t="shared" si="9"/>
        <v>uzupełnij kolumnę L lub F</v>
      </c>
      <c r="O92" s="98" t="str">
        <f t="shared" si="13"/>
        <v/>
      </c>
      <c r="P92" s="225" t="str">
        <f t="shared" si="10"/>
        <v>określ rodzaj kontraktu w kolumnie F</v>
      </c>
      <c r="Q92" s="226">
        <f t="shared" si="11"/>
        <v>0</v>
      </c>
      <c r="R92" s="98"/>
      <c r="S92" s="226">
        <f t="shared" si="12"/>
        <v>0</v>
      </c>
      <c r="T92" s="102"/>
      <c r="U92" s="102"/>
      <c r="V92" s="102"/>
    </row>
    <row r="93" spans="2:22" ht="37.5" customHeight="1">
      <c r="B93" s="222">
        <v>3</v>
      </c>
      <c r="C93" s="98"/>
      <c r="D93" s="98"/>
      <c r="E93" s="102"/>
      <c r="F93" s="224">
        <v>1.2E-2</v>
      </c>
      <c r="G93" s="98"/>
      <c r="H93" s="98"/>
      <c r="I93" s="98"/>
      <c r="J93" s="225" t="str">
        <f t="shared" si="7"/>
        <v>określ rodzaj kontraktu w  kolumnie F</v>
      </c>
      <c r="K93" s="98"/>
      <c r="L93" s="225" t="str">
        <f t="shared" si="8"/>
        <v>określ rodzaj kontraktu w kolumnie F</v>
      </c>
      <c r="M93" s="98"/>
      <c r="N93" s="225" t="str">
        <f t="shared" si="9"/>
        <v>uzupełnij kolumnę L lub F</v>
      </c>
      <c r="O93" s="98" t="str">
        <f t="shared" si="13"/>
        <v/>
      </c>
      <c r="P93" s="225" t="str">
        <f t="shared" si="10"/>
        <v>określ rodzaj kontraktu w kolumnie F</v>
      </c>
      <c r="Q93" s="226">
        <f t="shared" si="11"/>
        <v>0</v>
      </c>
      <c r="R93" s="98"/>
      <c r="S93" s="226">
        <f t="shared" si="12"/>
        <v>0</v>
      </c>
      <c r="T93" s="102"/>
      <c r="U93" s="102"/>
      <c r="V93" s="102"/>
    </row>
    <row r="94" spans="2:22" ht="37.5" customHeight="1">
      <c r="B94" s="222">
        <v>4</v>
      </c>
      <c r="C94" s="98"/>
      <c r="D94" s="98"/>
      <c r="E94" s="102"/>
      <c r="F94" s="224">
        <v>1.2E-2</v>
      </c>
      <c r="G94" s="98"/>
      <c r="H94" s="98"/>
      <c r="I94" s="98"/>
      <c r="J94" s="225" t="str">
        <f t="shared" si="7"/>
        <v>określ rodzaj kontraktu w  kolumnie F</v>
      </c>
      <c r="K94" s="98"/>
      <c r="L94" s="225" t="str">
        <f t="shared" si="8"/>
        <v>określ rodzaj kontraktu w kolumnie F</v>
      </c>
      <c r="M94" s="98"/>
      <c r="N94" s="225" t="str">
        <f t="shared" si="9"/>
        <v>uzupełnij kolumnę L lub F</v>
      </c>
      <c r="O94" s="98" t="str">
        <f t="shared" si="13"/>
        <v/>
      </c>
      <c r="P94" s="225" t="str">
        <f t="shared" si="10"/>
        <v>określ rodzaj kontraktu w kolumnie F</v>
      </c>
      <c r="Q94" s="226">
        <f t="shared" si="11"/>
        <v>0</v>
      </c>
      <c r="R94" s="98"/>
      <c r="S94" s="226">
        <f t="shared" si="12"/>
        <v>0</v>
      </c>
      <c r="T94" s="102"/>
      <c r="U94" s="102"/>
      <c r="V94" s="102"/>
    </row>
    <row r="95" spans="2:22" ht="37.5" customHeight="1">
      <c r="B95" s="222">
        <v>5</v>
      </c>
      <c r="C95" s="98"/>
      <c r="D95" s="98"/>
      <c r="E95" s="102"/>
      <c r="F95" s="224">
        <v>1.2E-2</v>
      </c>
      <c r="G95" s="98"/>
      <c r="H95" s="98"/>
      <c r="I95" s="98"/>
      <c r="J95" s="225" t="str">
        <f t="shared" si="7"/>
        <v>określ rodzaj kontraktu w  kolumnie F</v>
      </c>
      <c r="K95" s="98"/>
      <c r="L95" s="225" t="str">
        <f t="shared" si="8"/>
        <v>określ rodzaj kontraktu w kolumnie F</v>
      </c>
      <c r="M95" s="98"/>
      <c r="N95" s="225" t="str">
        <f t="shared" si="9"/>
        <v>uzupełnij kolumnę L lub F</v>
      </c>
      <c r="O95" s="98" t="str">
        <f t="shared" si="13"/>
        <v/>
      </c>
      <c r="P95" s="225" t="str">
        <f t="shared" si="10"/>
        <v>określ rodzaj kontraktu w kolumnie F</v>
      </c>
      <c r="Q95" s="226">
        <f t="shared" si="11"/>
        <v>0</v>
      </c>
      <c r="R95" s="98"/>
      <c r="S95" s="226">
        <f t="shared" si="12"/>
        <v>0</v>
      </c>
      <c r="T95" s="102"/>
      <c r="U95" s="102"/>
      <c r="V95" s="102"/>
    </row>
    <row r="96" spans="2:22" ht="37.5" customHeight="1">
      <c r="B96" s="222">
        <v>6</v>
      </c>
      <c r="C96" s="98"/>
      <c r="D96" s="98"/>
      <c r="E96" s="102"/>
      <c r="F96" s="224">
        <v>1.2E-2</v>
      </c>
      <c r="G96" s="98"/>
      <c r="H96" s="98"/>
      <c r="I96" s="98"/>
      <c r="J96" s="225" t="str">
        <f t="shared" si="7"/>
        <v>określ rodzaj kontraktu w  kolumnie F</v>
      </c>
      <c r="K96" s="98"/>
      <c r="L96" s="225" t="str">
        <f t="shared" si="8"/>
        <v>określ rodzaj kontraktu w kolumnie F</v>
      </c>
      <c r="M96" s="98"/>
      <c r="N96" s="225" t="str">
        <f t="shared" si="9"/>
        <v>uzupełnij kolumnę L lub F</v>
      </c>
      <c r="O96" s="98" t="str">
        <f t="shared" si="13"/>
        <v/>
      </c>
      <c r="P96" s="225" t="str">
        <f t="shared" si="10"/>
        <v>określ rodzaj kontraktu w kolumnie F</v>
      </c>
      <c r="Q96" s="226">
        <f t="shared" si="11"/>
        <v>0</v>
      </c>
      <c r="R96" s="98"/>
      <c r="S96" s="226">
        <f t="shared" si="12"/>
        <v>0</v>
      </c>
      <c r="T96" s="102"/>
      <c r="U96" s="102"/>
      <c r="V96" s="102"/>
    </row>
    <row r="97" spans="2:22" ht="37.5" customHeight="1">
      <c r="B97" s="222">
        <v>7</v>
      </c>
      <c r="C97" s="98"/>
      <c r="D97" s="98"/>
      <c r="E97" s="102"/>
      <c r="F97" s="224">
        <v>1.2E-2</v>
      </c>
      <c r="G97" s="98"/>
      <c r="H97" s="98"/>
      <c r="I97" s="98"/>
      <c r="J97" s="225" t="str">
        <f t="shared" si="7"/>
        <v>określ rodzaj kontraktu w  kolumnie F</v>
      </c>
      <c r="K97" s="98"/>
      <c r="L97" s="225" t="str">
        <f t="shared" si="8"/>
        <v>określ rodzaj kontraktu w kolumnie F</v>
      </c>
      <c r="M97" s="98"/>
      <c r="N97" s="225" t="str">
        <f t="shared" si="9"/>
        <v>uzupełnij kolumnę L lub F</v>
      </c>
      <c r="O97" s="98" t="str">
        <f t="shared" si="13"/>
        <v/>
      </c>
      <c r="P97" s="225" t="str">
        <f t="shared" si="10"/>
        <v>określ rodzaj kontraktu w kolumnie F</v>
      </c>
      <c r="Q97" s="226">
        <f t="shared" si="11"/>
        <v>0</v>
      </c>
      <c r="R97" s="98"/>
      <c r="S97" s="226">
        <f t="shared" si="12"/>
        <v>0</v>
      </c>
      <c r="T97" s="102"/>
      <c r="U97" s="102"/>
      <c r="V97" s="102"/>
    </row>
    <row r="98" spans="2:22" ht="37.5" customHeight="1">
      <c r="B98" s="222" t="s">
        <v>1086</v>
      </c>
      <c r="C98" s="98"/>
      <c r="D98" s="98"/>
      <c r="E98" s="102"/>
      <c r="F98" s="224">
        <v>1.2E-2</v>
      </c>
      <c r="G98" s="98"/>
      <c r="H98" s="98"/>
      <c r="I98" s="98"/>
      <c r="J98" s="225" t="str">
        <f t="shared" si="7"/>
        <v>określ rodzaj kontraktu w  kolumnie F</v>
      </c>
      <c r="K98" s="98"/>
      <c r="L98" s="225" t="str">
        <f t="shared" si="8"/>
        <v>określ rodzaj kontraktu w kolumnie F</v>
      </c>
      <c r="M98" s="98"/>
      <c r="N98" s="225" t="str">
        <f t="shared" si="9"/>
        <v>uzupełnij kolumnę L lub F</v>
      </c>
      <c r="O98" s="98" t="str">
        <f t="shared" si="13"/>
        <v/>
      </c>
      <c r="P98" s="225" t="str">
        <f t="shared" si="10"/>
        <v>określ rodzaj kontraktu w kolumnie F</v>
      </c>
      <c r="Q98" s="226">
        <f t="shared" si="11"/>
        <v>0</v>
      </c>
      <c r="R98" s="98"/>
      <c r="S98" s="226">
        <f t="shared" si="12"/>
        <v>0</v>
      </c>
      <c r="T98" s="102"/>
      <c r="U98" s="102"/>
      <c r="V98" s="102"/>
    </row>
    <row r="99" spans="2:22" ht="37.5" customHeight="1">
      <c r="B99" s="222" t="s">
        <v>1086</v>
      </c>
      <c r="C99" s="98"/>
      <c r="D99" s="98"/>
      <c r="E99" s="102"/>
      <c r="F99" s="224">
        <v>1.2E-2</v>
      </c>
      <c r="G99" s="98"/>
      <c r="H99" s="98"/>
      <c r="I99" s="98"/>
      <c r="J99" s="225" t="str">
        <f t="shared" si="7"/>
        <v>określ rodzaj kontraktu w  kolumnie F</v>
      </c>
      <c r="K99" s="98"/>
      <c r="L99" s="225" t="str">
        <f t="shared" si="8"/>
        <v>określ rodzaj kontraktu w kolumnie F</v>
      </c>
      <c r="M99" s="98"/>
      <c r="N99" s="225" t="str">
        <f t="shared" si="9"/>
        <v>uzupełnij kolumnę L lub F</v>
      </c>
      <c r="O99" s="98" t="str">
        <f t="shared" si="13"/>
        <v/>
      </c>
      <c r="P99" s="225" t="str">
        <f t="shared" si="10"/>
        <v>określ rodzaj kontraktu w kolumnie F</v>
      </c>
      <c r="Q99" s="226">
        <f t="shared" si="11"/>
        <v>0</v>
      </c>
      <c r="R99" s="98"/>
      <c r="S99" s="226">
        <f t="shared" si="12"/>
        <v>0</v>
      </c>
      <c r="T99" s="102"/>
      <c r="U99" s="102"/>
      <c r="V99" s="102"/>
    </row>
    <row r="100" spans="2:22" ht="37.5" customHeight="1">
      <c r="B100" s="222" t="s">
        <v>1086</v>
      </c>
      <c r="C100" s="98"/>
      <c r="D100" s="98"/>
      <c r="E100" s="102"/>
      <c r="F100" s="224">
        <v>1.2E-2</v>
      </c>
      <c r="G100" s="98"/>
      <c r="H100" s="98"/>
      <c r="I100" s="98"/>
      <c r="J100" s="225" t="str">
        <f t="shared" si="7"/>
        <v>określ rodzaj kontraktu w  kolumnie F</v>
      </c>
      <c r="K100" s="98"/>
      <c r="L100" s="225" t="str">
        <f t="shared" si="8"/>
        <v>określ rodzaj kontraktu w kolumnie F</v>
      </c>
      <c r="M100" s="98"/>
      <c r="N100" s="225" t="str">
        <f t="shared" si="9"/>
        <v>uzupełnij kolumnę L lub F</v>
      </c>
      <c r="O100" s="98" t="str">
        <f t="shared" si="13"/>
        <v/>
      </c>
      <c r="P100" s="225" t="str">
        <f t="shared" si="10"/>
        <v>określ rodzaj kontraktu w kolumnie F</v>
      </c>
      <c r="Q100" s="226">
        <f t="shared" si="11"/>
        <v>0</v>
      </c>
      <c r="R100" s="98"/>
      <c r="S100" s="226">
        <f t="shared" si="12"/>
        <v>0</v>
      </c>
      <c r="T100" s="226">
        <f>SUM(Q91:R100)</f>
        <v>0</v>
      </c>
      <c r="U100" s="226">
        <f>SUM(S91:S100)</f>
        <v>0</v>
      </c>
      <c r="V100" s="227">
        <f>1.5*F100*(1-F100)/(2.5-F100)</f>
        <v>7.1479099678456596E-3</v>
      </c>
    </row>
    <row r="101" spans="2:22" ht="37.5" customHeight="1">
      <c r="B101" s="222">
        <v>1</v>
      </c>
      <c r="C101" s="98"/>
      <c r="D101" s="98"/>
      <c r="E101" s="223" t="s">
        <v>1080</v>
      </c>
      <c r="F101" s="224">
        <v>4.1750000000000002E-2</v>
      </c>
      <c r="G101" s="98"/>
      <c r="H101" s="98"/>
      <c r="I101" s="98"/>
      <c r="J101" s="225" t="str">
        <f t="shared" si="7"/>
        <v>określ rodzaj kontraktu w  kolumnie F</v>
      </c>
      <c r="K101" s="98"/>
      <c r="L101" s="225" t="str">
        <f t="shared" si="8"/>
        <v>określ rodzaj kontraktu w kolumnie F</v>
      </c>
      <c r="M101" s="98"/>
      <c r="N101" s="225" t="str">
        <f t="shared" si="9"/>
        <v>uzupełnij kolumnę L lub F</v>
      </c>
      <c r="O101" s="98" t="str">
        <f t="shared" si="13"/>
        <v/>
      </c>
      <c r="P101" s="225" t="str">
        <f t="shared" si="10"/>
        <v>określ rodzaj kontraktu w kolumnie F</v>
      </c>
      <c r="Q101" s="226">
        <f t="shared" si="11"/>
        <v>0</v>
      </c>
      <c r="R101" s="98"/>
      <c r="S101" s="226">
        <f t="shared" si="12"/>
        <v>0</v>
      </c>
      <c r="T101" s="102"/>
      <c r="U101" s="102"/>
      <c r="V101" s="102"/>
    </row>
    <row r="102" spans="2:22" ht="37.5" customHeight="1">
      <c r="B102" s="222">
        <v>2</v>
      </c>
      <c r="C102" s="98"/>
      <c r="D102" s="98"/>
      <c r="E102" s="102"/>
      <c r="F102" s="224">
        <v>4.1750000000000002E-2</v>
      </c>
      <c r="G102" s="98"/>
      <c r="H102" s="98"/>
      <c r="I102" s="98"/>
      <c r="J102" s="225" t="str">
        <f t="shared" si="7"/>
        <v>określ rodzaj kontraktu w  kolumnie F</v>
      </c>
      <c r="K102" s="98"/>
      <c r="L102" s="225" t="str">
        <f t="shared" si="8"/>
        <v>określ rodzaj kontraktu w kolumnie F</v>
      </c>
      <c r="M102" s="98"/>
      <c r="N102" s="225" t="str">
        <f t="shared" si="9"/>
        <v>uzupełnij kolumnę L lub F</v>
      </c>
      <c r="O102" s="98" t="str">
        <f t="shared" si="13"/>
        <v/>
      </c>
      <c r="P102" s="225" t="str">
        <f t="shared" si="10"/>
        <v>określ rodzaj kontraktu w kolumnie F</v>
      </c>
      <c r="Q102" s="226">
        <f t="shared" si="11"/>
        <v>0</v>
      </c>
      <c r="R102" s="98"/>
      <c r="S102" s="226">
        <f t="shared" si="12"/>
        <v>0</v>
      </c>
      <c r="T102" s="102"/>
      <c r="U102" s="102"/>
      <c r="V102" s="102"/>
    </row>
    <row r="103" spans="2:22" ht="37.5" customHeight="1">
      <c r="B103" s="222">
        <v>3</v>
      </c>
      <c r="C103" s="98"/>
      <c r="D103" s="98"/>
      <c r="E103" s="102"/>
      <c r="F103" s="224">
        <v>4.1750000000000002E-2</v>
      </c>
      <c r="G103" s="98"/>
      <c r="H103" s="98"/>
      <c r="I103" s="98"/>
      <c r="J103" s="225" t="str">
        <f t="shared" si="7"/>
        <v>określ rodzaj kontraktu w  kolumnie F</v>
      </c>
      <c r="K103" s="98"/>
      <c r="L103" s="225" t="str">
        <f t="shared" si="8"/>
        <v>określ rodzaj kontraktu w kolumnie F</v>
      </c>
      <c r="M103" s="98"/>
      <c r="N103" s="225" t="str">
        <f t="shared" si="9"/>
        <v>uzupełnij kolumnę L lub F</v>
      </c>
      <c r="O103" s="98" t="str">
        <f t="shared" si="13"/>
        <v/>
      </c>
      <c r="P103" s="225" t="str">
        <f t="shared" si="10"/>
        <v>określ rodzaj kontraktu w kolumnie F</v>
      </c>
      <c r="Q103" s="226">
        <f t="shared" si="11"/>
        <v>0</v>
      </c>
      <c r="R103" s="98"/>
      <c r="S103" s="226">
        <f t="shared" si="12"/>
        <v>0</v>
      </c>
      <c r="T103" s="102"/>
      <c r="U103" s="102"/>
      <c r="V103" s="102"/>
    </row>
    <row r="104" spans="2:22" ht="37.5" customHeight="1">
      <c r="B104" s="222">
        <v>4</v>
      </c>
      <c r="C104" s="98"/>
      <c r="D104" s="98"/>
      <c r="E104" s="102"/>
      <c r="F104" s="224">
        <v>4.1750000000000002E-2</v>
      </c>
      <c r="G104" s="98"/>
      <c r="H104" s="98"/>
      <c r="I104" s="98"/>
      <c r="J104" s="225" t="str">
        <f t="shared" si="7"/>
        <v>określ rodzaj kontraktu w  kolumnie F</v>
      </c>
      <c r="K104" s="98"/>
      <c r="L104" s="225" t="str">
        <f t="shared" si="8"/>
        <v>określ rodzaj kontraktu w kolumnie F</v>
      </c>
      <c r="M104" s="98"/>
      <c r="N104" s="225" t="str">
        <f t="shared" si="9"/>
        <v>uzupełnij kolumnę L lub F</v>
      </c>
      <c r="O104" s="98" t="str">
        <f t="shared" si="13"/>
        <v/>
      </c>
      <c r="P104" s="225" t="str">
        <f t="shared" si="10"/>
        <v>określ rodzaj kontraktu w kolumnie F</v>
      </c>
      <c r="Q104" s="226">
        <f t="shared" si="11"/>
        <v>0</v>
      </c>
      <c r="R104" s="98"/>
      <c r="S104" s="226">
        <f t="shared" si="12"/>
        <v>0</v>
      </c>
      <c r="T104" s="102"/>
      <c r="U104" s="102"/>
      <c r="V104" s="102"/>
    </row>
    <row r="105" spans="2:22" ht="37.5" customHeight="1">
      <c r="B105" s="222">
        <v>5</v>
      </c>
      <c r="C105" s="98"/>
      <c r="D105" s="98"/>
      <c r="E105" s="102"/>
      <c r="F105" s="224">
        <v>4.1750000000000002E-2</v>
      </c>
      <c r="G105" s="98"/>
      <c r="H105" s="98"/>
      <c r="I105" s="98"/>
      <c r="J105" s="225" t="str">
        <f t="shared" si="7"/>
        <v>określ rodzaj kontraktu w  kolumnie F</v>
      </c>
      <c r="K105" s="98"/>
      <c r="L105" s="225" t="str">
        <f t="shared" si="8"/>
        <v>określ rodzaj kontraktu w kolumnie F</v>
      </c>
      <c r="M105" s="98"/>
      <c r="N105" s="225" t="str">
        <f t="shared" si="9"/>
        <v>uzupełnij kolumnę L lub F</v>
      </c>
      <c r="O105" s="98" t="str">
        <f t="shared" si="13"/>
        <v/>
      </c>
      <c r="P105" s="225" t="str">
        <f t="shared" si="10"/>
        <v>określ rodzaj kontraktu w kolumnie F</v>
      </c>
      <c r="Q105" s="226">
        <f t="shared" si="11"/>
        <v>0</v>
      </c>
      <c r="R105" s="98"/>
      <c r="S105" s="226">
        <f t="shared" si="12"/>
        <v>0</v>
      </c>
      <c r="T105" s="102"/>
      <c r="U105" s="102"/>
      <c r="V105" s="102"/>
    </row>
    <row r="106" spans="2:22" ht="37.5" customHeight="1">
      <c r="B106" s="222">
        <v>6</v>
      </c>
      <c r="C106" s="98"/>
      <c r="D106" s="98"/>
      <c r="E106" s="102"/>
      <c r="F106" s="224">
        <v>4.1750000000000002E-2</v>
      </c>
      <c r="G106" s="98"/>
      <c r="H106" s="98"/>
      <c r="I106" s="98"/>
      <c r="J106" s="225" t="str">
        <f t="shared" si="7"/>
        <v>określ rodzaj kontraktu w  kolumnie F</v>
      </c>
      <c r="K106" s="98"/>
      <c r="L106" s="225" t="str">
        <f t="shared" si="8"/>
        <v>określ rodzaj kontraktu w kolumnie F</v>
      </c>
      <c r="M106" s="98"/>
      <c r="N106" s="225" t="str">
        <f t="shared" si="9"/>
        <v>uzupełnij kolumnę L lub F</v>
      </c>
      <c r="O106" s="98" t="str">
        <f t="shared" si="13"/>
        <v/>
      </c>
      <c r="P106" s="225" t="str">
        <f t="shared" si="10"/>
        <v>określ rodzaj kontraktu w kolumnie F</v>
      </c>
      <c r="Q106" s="226">
        <f t="shared" si="11"/>
        <v>0</v>
      </c>
      <c r="R106" s="98"/>
      <c r="S106" s="226">
        <f t="shared" si="12"/>
        <v>0</v>
      </c>
      <c r="T106" s="102"/>
      <c r="U106" s="102"/>
      <c r="V106" s="102"/>
    </row>
    <row r="107" spans="2:22" ht="37.5" customHeight="1">
      <c r="B107" s="222">
        <v>7</v>
      </c>
      <c r="C107" s="98"/>
      <c r="D107" s="98"/>
      <c r="E107" s="102"/>
      <c r="F107" s="224">
        <v>4.1750000000000002E-2</v>
      </c>
      <c r="G107" s="98"/>
      <c r="H107" s="98"/>
      <c r="I107" s="98"/>
      <c r="J107" s="225" t="str">
        <f t="shared" si="7"/>
        <v>określ rodzaj kontraktu w  kolumnie F</v>
      </c>
      <c r="K107" s="98"/>
      <c r="L107" s="225" t="str">
        <f t="shared" si="8"/>
        <v>określ rodzaj kontraktu w kolumnie F</v>
      </c>
      <c r="M107" s="98"/>
      <c r="N107" s="225" t="str">
        <f t="shared" si="9"/>
        <v>uzupełnij kolumnę L lub F</v>
      </c>
      <c r="O107" s="98" t="str">
        <f t="shared" si="13"/>
        <v/>
      </c>
      <c r="P107" s="225" t="str">
        <f t="shared" si="10"/>
        <v>określ rodzaj kontraktu w kolumnie F</v>
      </c>
      <c r="Q107" s="226">
        <f t="shared" si="11"/>
        <v>0</v>
      </c>
      <c r="R107" s="98"/>
      <c r="S107" s="226">
        <f t="shared" si="12"/>
        <v>0</v>
      </c>
      <c r="T107" s="102"/>
      <c r="U107" s="102"/>
      <c r="V107" s="102"/>
    </row>
    <row r="108" spans="2:22" ht="37.5" customHeight="1">
      <c r="B108" s="222" t="s">
        <v>1086</v>
      </c>
      <c r="C108" s="98"/>
      <c r="D108" s="98"/>
      <c r="E108" s="102"/>
      <c r="F108" s="224">
        <v>4.1750000000000002E-2</v>
      </c>
      <c r="G108" s="98"/>
      <c r="H108" s="98"/>
      <c r="I108" s="98"/>
      <c r="J108" s="225" t="str">
        <f t="shared" si="7"/>
        <v>określ rodzaj kontraktu w  kolumnie F</v>
      </c>
      <c r="K108" s="98"/>
      <c r="L108" s="225" t="str">
        <f t="shared" si="8"/>
        <v>określ rodzaj kontraktu w kolumnie F</v>
      </c>
      <c r="M108" s="98"/>
      <c r="N108" s="225" t="str">
        <f t="shared" si="9"/>
        <v>uzupełnij kolumnę L lub F</v>
      </c>
      <c r="O108" s="98" t="str">
        <f t="shared" si="13"/>
        <v/>
      </c>
      <c r="P108" s="225" t="str">
        <f t="shared" si="10"/>
        <v>określ rodzaj kontraktu w kolumnie F</v>
      </c>
      <c r="Q108" s="226">
        <f t="shared" si="11"/>
        <v>0</v>
      </c>
      <c r="R108" s="98"/>
      <c r="S108" s="226">
        <f t="shared" si="12"/>
        <v>0</v>
      </c>
      <c r="T108" s="102"/>
      <c r="U108" s="102"/>
      <c r="V108" s="102"/>
    </row>
    <row r="109" spans="2:22" ht="37.5" customHeight="1">
      <c r="B109" s="222" t="s">
        <v>1086</v>
      </c>
      <c r="C109" s="98"/>
      <c r="D109" s="98"/>
      <c r="E109" s="102"/>
      <c r="F109" s="224">
        <v>4.1750000000000002E-2</v>
      </c>
      <c r="G109" s="98"/>
      <c r="H109" s="98"/>
      <c r="I109" s="98"/>
      <c r="J109" s="225" t="str">
        <f t="shared" si="7"/>
        <v>określ rodzaj kontraktu w  kolumnie F</v>
      </c>
      <c r="K109" s="98"/>
      <c r="L109" s="225" t="str">
        <f t="shared" si="8"/>
        <v>określ rodzaj kontraktu w kolumnie F</v>
      </c>
      <c r="M109" s="98"/>
      <c r="N109" s="225" t="str">
        <f t="shared" si="9"/>
        <v>uzupełnij kolumnę L lub F</v>
      </c>
      <c r="O109" s="98" t="str">
        <f t="shared" si="13"/>
        <v/>
      </c>
      <c r="P109" s="225" t="str">
        <f t="shared" si="10"/>
        <v>określ rodzaj kontraktu w kolumnie F</v>
      </c>
      <c r="Q109" s="226">
        <f t="shared" si="11"/>
        <v>0</v>
      </c>
      <c r="R109" s="98"/>
      <c r="S109" s="226">
        <f t="shared" si="12"/>
        <v>0</v>
      </c>
      <c r="T109" s="102"/>
      <c r="U109" s="102"/>
      <c r="V109" s="102"/>
    </row>
    <row r="110" spans="2:22" ht="37.5" customHeight="1">
      <c r="B110" s="229" t="s">
        <v>1086</v>
      </c>
      <c r="C110" s="106"/>
      <c r="D110" s="106"/>
      <c r="E110" s="102"/>
      <c r="F110" s="230">
        <v>4.1750000000000002E-2</v>
      </c>
      <c r="G110" s="106"/>
      <c r="H110" s="106"/>
      <c r="I110" s="106"/>
      <c r="J110" s="225" t="str">
        <f t="shared" si="7"/>
        <v>określ rodzaj kontraktu w  kolumnie F</v>
      </c>
      <c r="K110" s="106"/>
      <c r="L110" s="225" t="str">
        <f t="shared" si="8"/>
        <v>określ rodzaj kontraktu w kolumnie F</v>
      </c>
      <c r="M110" s="106"/>
      <c r="N110" s="225" t="str">
        <f t="shared" si="9"/>
        <v>uzupełnij kolumnę L lub F</v>
      </c>
      <c r="O110" s="106" t="str">
        <f t="shared" si="13"/>
        <v/>
      </c>
      <c r="P110" s="225" t="str">
        <f t="shared" si="10"/>
        <v>określ rodzaj kontraktu w kolumnie F</v>
      </c>
      <c r="Q110" s="226">
        <f t="shared" si="11"/>
        <v>0</v>
      </c>
      <c r="R110" s="106"/>
      <c r="S110" s="226">
        <f t="shared" si="12"/>
        <v>0</v>
      </c>
      <c r="T110" s="226">
        <f>SUM(Q101:R110)</f>
        <v>0</v>
      </c>
      <c r="U110" s="226">
        <f>SUM(S101:S110)</f>
        <v>0</v>
      </c>
      <c r="V110" s="227">
        <f>1.5*F110*(1-F110)/(2.5-F110)</f>
        <v>2.4411840231872269E-2</v>
      </c>
    </row>
    <row r="111" spans="2:22">
      <c r="G111" s="217"/>
      <c r="H111" s="217"/>
      <c r="I111" s="217"/>
      <c r="J111" s="217"/>
      <c r="K111" s="217"/>
      <c r="L111" s="217"/>
      <c r="M111" s="217"/>
      <c r="N111" s="217"/>
      <c r="O111" s="217"/>
      <c r="P111" s="217"/>
      <c r="Q111" s="217"/>
      <c r="R111" s="217"/>
      <c r="S111" s="217"/>
    </row>
    <row r="112" spans="2:22">
      <c r="G112" s="217"/>
      <c r="H112" s="217"/>
      <c r="I112" s="217"/>
      <c r="J112" s="217"/>
      <c r="K112" s="217"/>
      <c r="L112" s="217"/>
      <c r="M112" s="217"/>
      <c r="N112" s="217"/>
      <c r="O112" s="217"/>
      <c r="P112" s="217"/>
      <c r="Q112" s="217"/>
      <c r="R112" s="217"/>
      <c r="S112" s="217"/>
    </row>
    <row r="113" spans="4:19">
      <c r="G113" s="217"/>
      <c r="H113" s="217"/>
      <c r="I113" s="217"/>
      <c r="J113" s="217"/>
      <c r="K113" s="217"/>
      <c r="L113" s="217"/>
      <c r="M113" s="217"/>
      <c r="N113" s="217"/>
      <c r="O113" s="217"/>
      <c r="P113" s="217"/>
      <c r="Q113" s="217"/>
      <c r="R113" s="217"/>
      <c r="S113" s="217"/>
    </row>
    <row r="114" spans="4:19">
      <c r="G114" s="217"/>
      <c r="H114" s="217"/>
      <c r="I114" s="217"/>
      <c r="J114" s="217"/>
      <c r="K114" s="217"/>
      <c r="L114" s="217"/>
      <c r="M114" s="217"/>
      <c r="N114" s="217"/>
      <c r="O114" s="217"/>
      <c r="P114" s="217"/>
      <c r="Q114" s="217"/>
      <c r="R114" s="217"/>
      <c r="S114" s="217"/>
    </row>
    <row r="115" spans="4:19">
      <c r="G115" s="217"/>
      <c r="H115" s="217"/>
      <c r="I115" s="217"/>
      <c r="J115" s="217"/>
      <c r="K115" s="217"/>
      <c r="L115" s="217"/>
      <c r="M115" s="217"/>
      <c r="N115" s="217"/>
      <c r="O115" s="217"/>
      <c r="P115" s="217"/>
      <c r="Q115" s="217"/>
      <c r="R115" s="217"/>
      <c r="S115" s="217"/>
    </row>
    <row r="125" spans="4:19">
      <c r="D125" s="216"/>
      <c r="G125" s="216"/>
    </row>
  </sheetData>
  <mergeCells count="6">
    <mergeCell ref="B15:C15"/>
    <mergeCell ref="B4:C4"/>
    <mergeCell ref="B2:AK2"/>
    <mergeCell ref="B12:C12"/>
    <mergeCell ref="B13:C13"/>
    <mergeCell ref="B14:C14"/>
  </mergeCells>
  <dataValidations count="2">
    <dataValidation type="list" showInputMessage="1" showErrorMessage="1" sqref="G21:G110 WVO983061:WVO983150 WLS983061:WLS983150 WBW983061:WBW983150 VSA983061:VSA983150 VIE983061:VIE983150 UYI983061:UYI983150 UOM983061:UOM983150 UEQ983061:UEQ983150 TUU983061:TUU983150 TKY983061:TKY983150 TBC983061:TBC983150 SRG983061:SRG983150 SHK983061:SHK983150 RXO983061:RXO983150 RNS983061:RNS983150 RDW983061:RDW983150 QUA983061:QUA983150 QKE983061:QKE983150 QAI983061:QAI983150 PQM983061:PQM983150 PGQ983061:PGQ983150 OWU983061:OWU983150 OMY983061:OMY983150 ODC983061:ODC983150 NTG983061:NTG983150 NJK983061:NJK983150 MZO983061:MZO983150 MPS983061:MPS983150 MFW983061:MFW983150 LWA983061:LWA983150 LME983061:LME983150 LCI983061:LCI983150 KSM983061:KSM983150 KIQ983061:KIQ983150 JYU983061:JYU983150 JOY983061:JOY983150 JFC983061:JFC983150 IVG983061:IVG983150 ILK983061:ILK983150 IBO983061:IBO983150 HRS983061:HRS983150 HHW983061:HHW983150 GYA983061:GYA983150 GOE983061:GOE983150 GEI983061:GEI983150 FUM983061:FUM983150 FKQ983061:FKQ983150 FAU983061:FAU983150 EQY983061:EQY983150 EHC983061:EHC983150 DXG983061:DXG983150 DNK983061:DNK983150 DDO983061:DDO983150 CTS983061:CTS983150 CJW983061:CJW983150 CAA983061:CAA983150 BQE983061:BQE983150 BGI983061:BGI983150 AWM983061:AWM983150 AMQ983061:AMQ983150 ACU983061:ACU983150 SY983061:SY983150 JC983061:JC983150 G983061:G983150 WVO917525:WVO917614 WLS917525:WLS917614 WBW917525:WBW917614 VSA917525:VSA917614 VIE917525:VIE917614 UYI917525:UYI917614 UOM917525:UOM917614 UEQ917525:UEQ917614 TUU917525:TUU917614 TKY917525:TKY917614 TBC917525:TBC917614 SRG917525:SRG917614 SHK917525:SHK917614 RXO917525:RXO917614 RNS917525:RNS917614 RDW917525:RDW917614 QUA917525:QUA917614 QKE917525:QKE917614 QAI917525:QAI917614 PQM917525:PQM917614 PGQ917525:PGQ917614 OWU917525:OWU917614 OMY917525:OMY917614 ODC917525:ODC917614 NTG917525:NTG917614 NJK917525:NJK917614 MZO917525:MZO917614 MPS917525:MPS917614 MFW917525:MFW917614 LWA917525:LWA917614 LME917525:LME917614 LCI917525:LCI917614 KSM917525:KSM917614 KIQ917525:KIQ917614 JYU917525:JYU917614 JOY917525:JOY917614 JFC917525:JFC917614 IVG917525:IVG917614 ILK917525:ILK917614 IBO917525:IBO917614 HRS917525:HRS917614 HHW917525:HHW917614 GYA917525:GYA917614 GOE917525:GOE917614 GEI917525:GEI917614 FUM917525:FUM917614 FKQ917525:FKQ917614 FAU917525:FAU917614 EQY917525:EQY917614 EHC917525:EHC917614 DXG917525:DXG917614 DNK917525:DNK917614 DDO917525:DDO917614 CTS917525:CTS917614 CJW917525:CJW917614 CAA917525:CAA917614 BQE917525:BQE917614 BGI917525:BGI917614 AWM917525:AWM917614 AMQ917525:AMQ917614 ACU917525:ACU917614 SY917525:SY917614 JC917525:JC917614 G917525:G917614 WVO851989:WVO852078 WLS851989:WLS852078 WBW851989:WBW852078 VSA851989:VSA852078 VIE851989:VIE852078 UYI851989:UYI852078 UOM851989:UOM852078 UEQ851989:UEQ852078 TUU851989:TUU852078 TKY851989:TKY852078 TBC851989:TBC852078 SRG851989:SRG852078 SHK851989:SHK852078 RXO851989:RXO852078 RNS851989:RNS852078 RDW851989:RDW852078 QUA851989:QUA852078 QKE851989:QKE852078 QAI851989:QAI852078 PQM851989:PQM852078 PGQ851989:PGQ852078 OWU851989:OWU852078 OMY851989:OMY852078 ODC851989:ODC852078 NTG851989:NTG852078 NJK851989:NJK852078 MZO851989:MZO852078 MPS851989:MPS852078 MFW851989:MFW852078 LWA851989:LWA852078 LME851989:LME852078 LCI851989:LCI852078 KSM851989:KSM852078 KIQ851989:KIQ852078 JYU851989:JYU852078 JOY851989:JOY852078 JFC851989:JFC852078 IVG851989:IVG852078 ILK851989:ILK852078 IBO851989:IBO852078 HRS851989:HRS852078 HHW851989:HHW852078 GYA851989:GYA852078 GOE851989:GOE852078 GEI851989:GEI852078 FUM851989:FUM852078 FKQ851989:FKQ852078 FAU851989:FAU852078 EQY851989:EQY852078 EHC851989:EHC852078 DXG851989:DXG852078 DNK851989:DNK852078 DDO851989:DDO852078 CTS851989:CTS852078 CJW851989:CJW852078 CAA851989:CAA852078 BQE851989:BQE852078 BGI851989:BGI852078 AWM851989:AWM852078 AMQ851989:AMQ852078 ACU851989:ACU852078 SY851989:SY852078 JC851989:JC852078 G851989:G852078 WVO786453:WVO786542 WLS786453:WLS786542 WBW786453:WBW786542 VSA786453:VSA786542 VIE786453:VIE786542 UYI786453:UYI786542 UOM786453:UOM786542 UEQ786453:UEQ786542 TUU786453:TUU786542 TKY786453:TKY786542 TBC786453:TBC786542 SRG786453:SRG786542 SHK786453:SHK786542 RXO786453:RXO786542 RNS786453:RNS786542 RDW786453:RDW786542 QUA786453:QUA786542 QKE786453:QKE786542 QAI786453:QAI786542 PQM786453:PQM786542 PGQ786453:PGQ786542 OWU786453:OWU786542 OMY786453:OMY786542 ODC786453:ODC786542 NTG786453:NTG786542 NJK786453:NJK786542 MZO786453:MZO786542 MPS786453:MPS786542 MFW786453:MFW786542 LWA786453:LWA786542 LME786453:LME786542 LCI786453:LCI786542 KSM786453:KSM786542 KIQ786453:KIQ786542 JYU786453:JYU786542 JOY786453:JOY786542 JFC786453:JFC786542 IVG786453:IVG786542 ILK786453:ILK786542 IBO786453:IBO786542 HRS786453:HRS786542 HHW786453:HHW786542 GYA786453:GYA786542 GOE786453:GOE786542 GEI786453:GEI786542 FUM786453:FUM786542 FKQ786453:FKQ786542 FAU786453:FAU786542 EQY786453:EQY786542 EHC786453:EHC786542 DXG786453:DXG786542 DNK786453:DNK786542 DDO786453:DDO786542 CTS786453:CTS786542 CJW786453:CJW786542 CAA786453:CAA786542 BQE786453:BQE786542 BGI786453:BGI786542 AWM786453:AWM786542 AMQ786453:AMQ786542 ACU786453:ACU786542 SY786453:SY786542 JC786453:JC786542 G786453:G786542 WVO720917:WVO721006 WLS720917:WLS721006 WBW720917:WBW721006 VSA720917:VSA721006 VIE720917:VIE721006 UYI720917:UYI721006 UOM720917:UOM721006 UEQ720917:UEQ721006 TUU720917:TUU721006 TKY720917:TKY721006 TBC720917:TBC721006 SRG720917:SRG721006 SHK720917:SHK721006 RXO720917:RXO721006 RNS720917:RNS721006 RDW720917:RDW721006 QUA720917:QUA721006 QKE720917:QKE721006 QAI720917:QAI721006 PQM720917:PQM721006 PGQ720917:PGQ721006 OWU720917:OWU721006 OMY720917:OMY721006 ODC720917:ODC721006 NTG720917:NTG721006 NJK720917:NJK721006 MZO720917:MZO721006 MPS720917:MPS721006 MFW720917:MFW721006 LWA720917:LWA721006 LME720917:LME721006 LCI720917:LCI721006 KSM720917:KSM721006 KIQ720917:KIQ721006 JYU720917:JYU721006 JOY720917:JOY721006 JFC720917:JFC721006 IVG720917:IVG721006 ILK720917:ILK721006 IBO720917:IBO721006 HRS720917:HRS721006 HHW720917:HHW721006 GYA720917:GYA721006 GOE720917:GOE721006 GEI720917:GEI721006 FUM720917:FUM721006 FKQ720917:FKQ721006 FAU720917:FAU721006 EQY720917:EQY721006 EHC720917:EHC721006 DXG720917:DXG721006 DNK720917:DNK721006 DDO720917:DDO721006 CTS720917:CTS721006 CJW720917:CJW721006 CAA720917:CAA721006 BQE720917:BQE721006 BGI720917:BGI721006 AWM720917:AWM721006 AMQ720917:AMQ721006 ACU720917:ACU721006 SY720917:SY721006 JC720917:JC721006 G720917:G721006 WVO655381:WVO655470 WLS655381:WLS655470 WBW655381:WBW655470 VSA655381:VSA655470 VIE655381:VIE655470 UYI655381:UYI655470 UOM655381:UOM655470 UEQ655381:UEQ655470 TUU655381:TUU655470 TKY655381:TKY655470 TBC655381:TBC655470 SRG655381:SRG655470 SHK655381:SHK655470 RXO655381:RXO655470 RNS655381:RNS655470 RDW655381:RDW655470 QUA655381:QUA655470 QKE655381:QKE655470 QAI655381:QAI655470 PQM655381:PQM655470 PGQ655381:PGQ655470 OWU655381:OWU655470 OMY655381:OMY655470 ODC655381:ODC655470 NTG655381:NTG655470 NJK655381:NJK655470 MZO655381:MZO655470 MPS655381:MPS655470 MFW655381:MFW655470 LWA655381:LWA655470 LME655381:LME655470 LCI655381:LCI655470 KSM655381:KSM655470 KIQ655381:KIQ655470 JYU655381:JYU655470 JOY655381:JOY655470 JFC655381:JFC655470 IVG655381:IVG655470 ILK655381:ILK655470 IBO655381:IBO655470 HRS655381:HRS655470 HHW655381:HHW655470 GYA655381:GYA655470 GOE655381:GOE655470 GEI655381:GEI655470 FUM655381:FUM655470 FKQ655381:FKQ655470 FAU655381:FAU655470 EQY655381:EQY655470 EHC655381:EHC655470 DXG655381:DXG655470 DNK655381:DNK655470 DDO655381:DDO655470 CTS655381:CTS655470 CJW655381:CJW655470 CAA655381:CAA655470 BQE655381:BQE655470 BGI655381:BGI655470 AWM655381:AWM655470 AMQ655381:AMQ655470 ACU655381:ACU655470 SY655381:SY655470 JC655381:JC655470 G655381:G655470 WVO589845:WVO589934 WLS589845:WLS589934 WBW589845:WBW589934 VSA589845:VSA589934 VIE589845:VIE589934 UYI589845:UYI589934 UOM589845:UOM589934 UEQ589845:UEQ589934 TUU589845:TUU589934 TKY589845:TKY589934 TBC589845:TBC589934 SRG589845:SRG589934 SHK589845:SHK589934 RXO589845:RXO589934 RNS589845:RNS589934 RDW589845:RDW589934 QUA589845:QUA589934 QKE589845:QKE589934 QAI589845:QAI589934 PQM589845:PQM589934 PGQ589845:PGQ589934 OWU589845:OWU589934 OMY589845:OMY589934 ODC589845:ODC589934 NTG589845:NTG589934 NJK589845:NJK589934 MZO589845:MZO589934 MPS589845:MPS589934 MFW589845:MFW589934 LWA589845:LWA589934 LME589845:LME589934 LCI589845:LCI589934 KSM589845:KSM589934 KIQ589845:KIQ589934 JYU589845:JYU589934 JOY589845:JOY589934 JFC589845:JFC589934 IVG589845:IVG589934 ILK589845:ILK589934 IBO589845:IBO589934 HRS589845:HRS589934 HHW589845:HHW589934 GYA589845:GYA589934 GOE589845:GOE589934 GEI589845:GEI589934 FUM589845:FUM589934 FKQ589845:FKQ589934 FAU589845:FAU589934 EQY589845:EQY589934 EHC589845:EHC589934 DXG589845:DXG589934 DNK589845:DNK589934 DDO589845:DDO589934 CTS589845:CTS589934 CJW589845:CJW589934 CAA589845:CAA589934 BQE589845:BQE589934 BGI589845:BGI589934 AWM589845:AWM589934 AMQ589845:AMQ589934 ACU589845:ACU589934 SY589845:SY589934 JC589845:JC589934 G589845:G589934 WVO524309:WVO524398 WLS524309:WLS524398 WBW524309:WBW524398 VSA524309:VSA524398 VIE524309:VIE524398 UYI524309:UYI524398 UOM524309:UOM524398 UEQ524309:UEQ524398 TUU524309:TUU524398 TKY524309:TKY524398 TBC524309:TBC524398 SRG524309:SRG524398 SHK524309:SHK524398 RXO524309:RXO524398 RNS524309:RNS524398 RDW524309:RDW524398 QUA524309:QUA524398 QKE524309:QKE524398 QAI524309:QAI524398 PQM524309:PQM524398 PGQ524309:PGQ524398 OWU524309:OWU524398 OMY524309:OMY524398 ODC524309:ODC524398 NTG524309:NTG524398 NJK524309:NJK524398 MZO524309:MZO524398 MPS524309:MPS524398 MFW524309:MFW524398 LWA524309:LWA524398 LME524309:LME524398 LCI524309:LCI524398 KSM524309:KSM524398 KIQ524309:KIQ524398 JYU524309:JYU524398 JOY524309:JOY524398 JFC524309:JFC524398 IVG524309:IVG524398 ILK524309:ILK524398 IBO524309:IBO524398 HRS524309:HRS524398 HHW524309:HHW524398 GYA524309:GYA524398 GOE524309:GOE524398 GEI524309:GEI524398 FUM524309:FUM524398 FKQ524309:FKQ524398 FAU524309:FAU524398 EQY524309:EQY524398 EHC524309:EHC524398 DXG524309:DXG524398 DNK524309:DNK524398 DDO524309:DDO524398 CTS524309:CTS524398 CJW524309:CJW524398 CAA524309:CAA524398 BQE524309:BQE524398 BGI524309:BGI524398 AWM524309:AWM524398 AMQ524309:AMQ524398 ACU524309:ACU524398 SY524309:SY524398 JC524309:JC524398 G524309:G524398 WVO458773:WVO458862 WLS458773:WLS458862 WBW458773:WBW458862 VSA458773:VSA458862 VIE458773:VIE458862 UYI458773:UYI458862 UOM458773:UOM458862 UEQ458773:UEQ458862 TUU458773:TUU458862 TKY458773:TKY458862 TBC458773:TBC458862 SRG458773:SRG458862 SHK458773:SHK458862 RXO458773:RXO458862 RNS458773:RNS458862 RDW458773:RDW458862 QUA458773:QUA458862 QKE458773:QKE458862 QAI458773:QAI458862 PQM458773:PQM458862 PGQ458773:PGQ458862 OWU458773:OWU458862 OMY458773:OMY458862 ODC458773:ODC458862 NTG458773:NTG458862 NJK458773:NJK458862 MZO458773:MZO458862 MPS458773:MPS458862 MFW458773:MFW458862 LWA458773:LWA458862 LME458773:LME458862 LCI458773:LCI458862 KSM458773:KSM458862 KIQ458773:KIQ458862 JYU458773:JYU458862 JOY458773:JOY458862 JFC458773:JFC458862 IVG458773:IVG458862 ILK458773:ILK458862 IBO458773:IBO458862 HRS458773:HRS458862 HHW458773:HHW458862 GYA458773:GYA458862 GOE458773:GOE458862 GEI458773:GEI458862 FUM458773:FUM458862 FKQ458773:FKQ458862 FAU458773:FAU458862 EQY458773:EQY458862 EHC458773:EHC458862 DXG458773:DXG458862 DNK458773:DNK458862 DDO458773:DDO458862 CTS458773:CTS458862 CJW458773:CJW458862 CAA458773:CAA458862 BQE458773:BQE458862 BGI458773:BGI458862 AWM458773:AWM458862 AMQ458773:AMQ458862 ACU458773:ACU458862 SY458773:SY458862 JC458773:JC458862 G458773:G458862 WVO393237:WVO393326 WLS393237:WLS393326 WBW393237:WBW393326 VSA393237:VSA393326 VIE393237:VIE393326 UYI393237:UYI393326 UOM393237:UOM393326 UEQ393237:UEQ393326 TUU393237:TUU393326 TKY393237:TKY393326 TBC393237:TBC393326 SRG393237:SRG393326 SHK393237:SHK393326 RXO393237:RXO393326 RNS393237:RNS393326 RDW393237:RDW393326 QUA393237:QUA393326 QKE393237:QKE393326 QAI393237:QAI393326 PQM393237:PQM393326 PGQ393237:PGQ393326 OWU393237:OWU393326 OMY393237:OMY393326 ODC393237:ODC393326 NTG393237:NTG393326 NJK393237:NJK393326 MZO393237:MZO393326 MPS393237:MPS393326 MFW393237:MFW393326 LWA393237:LWA393326 LME393237:LME393326 LCI393237:LCI393326 KSM393237:KSM393326 KIQ393237:KIQ393326 JYU393237:JYU393326 JOY393237:JOY393326 JFC393237:JFC393326 IVG393237:IVG393326 ILK393237:ILK393326 IBO393237:IBO393326 HRS393237:HRS393326 HHW393237:HHW393326 GYA393237:GYA393326 GOE393237:GOE393326 GEI393237:GEI393326 FUM393237:FUM393326 FKQ393237:FKQ393326 FAU393237:FAU393326 EQY393237:EQY393326 EHC393237:EHC393326 DXG393237:DXG393326 DNK393237:DNK393326 DDO393237:DDO393326 CTS393237:CTS393326 CJW393237:CJW393326 CAA393237:CAA393326 BQE393237:BQE393326 BGI393237:BGI393326 AWM393237:AWM393326 AMQ393237:AMQ393326 ACU393237:ACU393326 SY393237:SY393326 JC393237:JC393326 G393237:G393326 WVO327701:WVO327790 WLS327701:WLS327790 WBW327701:WBW327790 VSA327701:VSA327790 VIE327701:VIE327790 UYI327701:UYI327790 UOM327701:UOM327790 UEQ327701:UEQ327790 TUU327701:TUU327790 TKY327701:TKY327790 TBC327701:TBC327790 SRG327701:SRG327790 SHK327701:SHK327790 RXO327701:RXO327790 RNS327701:RNS327790 RDW327701:RDW327790 QUA327701:QUA327790 QKE327701:QKE327790 QAI327701:QAI327790 PQM327701:PQM327790 PGQ327701:PGQ327790 OWU327701:OWU327790 OMY327701:OMY327790 ODC327701:ODC327790 NTG327701:NTG327790 NJK327701:NJK327790 MZO327701:MZO327790 MPS327701:MPS327790 MFW327701:MFW327790 LWA327701:LWA327790 LME327701:LME327790 LCI327701:LCI327790 KSM327701:KSM327790 KIQ327701:KIQ327790 JYU327701:JYU327790 JOY327701:JOY327790 JFC327701:JFC327790 IVG327701:IVG327790 ILK327701:ILK327790 IBO327701:IBO327790 HRS327701:HRS327790 HHW327701:HHW327790 GYA327701:GYA327790 GOE327701:GOE327790 GEI327701:GEI327790 FUM327701:FUM327790 FKQ327701:FKQ327790 FAU327701:FAU327790 EQY327701:EQY327790 EHC327701:EHC327790 DXG327701:DXG327790 DNK327701:DNK327790 DDO327701:DDO327790 CTS327701:CTS327790 CJW327701:CJW327790 CAA327701:CAA327790 BQE327701:BQE327790 BGI327701:BGI327790 AWM327701:AWM327790 AMQ327701:AMQ327790 ACU327701:ACU327790 SY327701:SY327790 JC327701:JC327790 G327701:G327790 WVO262165:WVO262254 WLS262165:WLS262254 WBW262165:WBW262254 VSA262165:VSA262254 VIE262165:VIE262254 UYI262165:UYI262254 UOM262165:UOM262254 UEQ262165:UEQ262254 TUU262165:TUU262254 TKY262165:TKY262254 TBC262165:TBC262254 SRG262165:SRG262254 SHK262165:SHK262254 RXO262165:RXO262254 RNS262165:RNS262254 RDW262165:RDW262254 QUA262165:QUA262254 QKE262165:QKE262254 QAI262165:QAI262254 PQM262165:PQM262254 PGQ262165:PGQ262254 OWU262165:OWU262254 OMY262165:OMY262254 ODC262165:ODC262254 NTG262165:NTG262254 NJK262165:NJK262254 MZO262165:MZO262254 MPS262165:MPS262254 MFW262165:MFW262254 LWA262165:LWA262254 LME262165:LME262254 LCI262165:LCI262254 KSM262165:KSM262254 KIQ262165:KIQ262254 JYU262165:JYU262254 JOY262165:JOY262254 JFC262165:JFC262254 IVG262165:IVG262254 ILK262165:ILK262254 IBO262165:IBO262254 HRS262165:HRS262254 HHW262165:HHW262254 GYA262165:GYA262254 GOE262165:GOE262254 GEI262165:GEI262254 FUM262165:FUM262254 FKQ262165:FKQ262254 FAU262165:FAU262254 EQY262165:EQY262254 EHC262165:EHC262254 DXG262165:DXG262254 DNK262165:DNK262254 DDO262165:DDO262254 CTS262165:CTS262254 CJW262165:CJW262254 CAA262165:CAA262254 BQE262165:BQE262254 BGI262165:BGI262254 AWM262165:AWM262254 AMQ262165:AMQ262254 ACU262165:ACU262254 SY262165:SY262254 JC262165:JC262254 G262165:G262254 WVO196629:WVO196718 WLS196629:WLS196718 WBW196629:WBW196718 VSA196629:VSA196718 VIE196629:VIE196718 UYI196629:UYI196718 UOM196629:UOM196718 UEQ196629:UEQ196718 TUU196629:TUU196718 TKY196629:TKY196718 TBC196629:TBC196718 SRG196629:SRG196718 SHK196629:SHK196718 RXO196629:RXO196718 RNS196629:RNS196718 RDW196629:RDW196718 QUA196629:QUA196718 QKE196629:QKE196718 QAI196629:QAI196718 PQM196629:PQM196718 PGQ196629:PGQ196718 OWU196629:OWU196718 OMY196629:OMY196718 ODC196629:ODC196718 NTG196629:NTG196718 NJK196629:NJK196718 MZO196629:MZO196718 MPS196629:MPS196718 MFW196629:MFW196718 LWA196629:LWA196718 LME196629:LME196718 LCI196629:LCI196718 KSM196629:KSM196718 KIQ196629:KIQ196718 JYU196629:JYU196718 JOY196629:JOY196718 JFC196629:JFC196718 IVG196629:IVG196718 ILK196629:ILK196718 IBO196629:IBO196718 HRS196629:HRS196718 HHW196629:HHW196718 GYA196629:GYA196718 GOE196629:GOE196718 GEI196629:GEI196718 FUM196629:FUM196718 FKQ196629:FKQ196718 FAU196629:FAU196718 EQY196629:EQY196718 EHC196629:EHC196718 DXG196629:DXG196718 DNK196629:DNK196718 DDO196629:DDO196718 CTS196629:CTS196718 CJW196629:CJW196718 CAA196629:CAA196718 BQE196629:BQE196718 BGI196629:BGI196718 AWM196629:AWM196718 AMQ196629:AMQ196718 ACU196629:ACU196718 SY196629:SY196718 JC196629:JC196718 G196629:G196718 WVO131093:WVO131182 WLS131093:WLS131182 WBW131093:WBW131182 VSA131093:VSA131182 VIE131093:VIE131182 UYI131093:UYI131182 UOM131093:UOM131182 UEQ131093:UEQ131182 TUU131093:TUU131182 TKY131093:TKY131182 TBC131093:TBC131182 SRG131093:SRG131182 SHK131093:SHK131182 RXO131093:RXO131182 RNS131093:RNS131182 RDW131093:RDW131182 QUA131093:QUA131182 QKE131093:QKE131182 QAI131093:QAI131182 PQM131093:PQM131182 PGQ131093:PGQ131182 OWU131093:OWU131182 OMY131093:OMY131182 ODC131093:ODC131182 NTG131093:NTG131182 NJK131093:NJK131182 MZO131093:MZO131182 MPS131093:MPS131182 MFW131093:MFW131182 LWA131093:LWA131182 LME131093:LME131182 LCI131093:LCI131182 KSM131093:KSM131182 KIQ131093:KIQ131182 JYU131093:JYU131182 JOY131093:JOY131182 JFC131093:JFC131182 IVG131093:IVG131182 ILK131093:ILK131182 IBO131093:IBO131182 HRS131093:HRS131182 HHW131093:HHW131182 GYA131093:GYA131182 GOE131093:GOE131182 GEI131093:GEI131182 FUM131093:FUM131182 FKQ131093:FKQ131182 FAU131093:FAU131182 EQY131093:EQY131182 EHC131093:EHC131182 DXG131093:DXG131182 DNK131093:DNK131182 DDO131093:DDO131182 CTS131093:CTS131182 CJW131093:CJW131182 CAA131093:CAA131182 BQE131093:BQE131182 BGI131093:BGI131182 AWM131093:AWM131182 AMQ131093:AMQ131182 ACU131093:ACU131182 SY131093:SY131182 JC131093:JC131182 G131093:G131182 WVO65557:WVO65646 WLS65557:WLS65646 WBW65557:WBW65646 VSA65557:VSA65646 VIE65557:VIE65646 UYI65557:UYI65646 UOM65557:UOM65646 UEQ65557:UEQ65646 TUU65557:TUU65646 TKY65557:TKY65646 TBC65557:TBC65646 SRG65557:SRG65646 SHK65557:SHK65646 RXO65557:RXO65646 RNS65557:RNS65646 RDW65557:RDW65646 QUA65557:QUA65646 QKE65557:QKE65646 QAI65557:QAI65646 PQM65557:PQM65646 PGQ65557:PGQ65646 OWU65557:OWU65646 OMY65557:OMY65646 ODC65557:ODC65646 NTG65557:NTG65646 NJK65557:NJK65646 MZO65557:MZO65646 MPS65557:MPS65646 MFW65557:MFW65646 LWA65557:LWA65646 LME65557:LME65646 LCI65557:LCI65646 KSM65557:KSM65646 KIQ65557:KIQ65646 JYU65557:JYU65646 JOY65557:JOY65646 JFC65557:JFC65646 IVG65557:IVG65646 ILK65557:ILK65646 IBO65557:IBO65646 HRS65557:HRS65646 HHW65557:HHW65646 GYA65557:GYA65646 GOE65557:GOE65646 GEI65557:GEI65646 FUM65557:FUM65646 FKQ65557:FKQ65646 FAU65557:FAU65646 EQY65557:EQY65646 EHC65557:EHC65646 DXG65557:DXG65646 DNK65557:DNK65646 DDO65557:DDO65646 CTS65557:CTS65646 CJW65557:CJW65646 CAA65557:CAA65646 BQE65557:BQE65646 BGI65557:BGI65646 AWM65557:AWM65646 AMQ65557:AMQ65646 ACU65557:ACU65646 SY65557:SY65646 JC65557:JC65646 G65557:G65646 WVO21:WVO110 WLS21:WLS110 WBW21:WBW110 VSA21:VSA110 VIE21:VIE110 UYI21:UYI110 UOM21:UOM110 UEQ21:UEQ110 TUU21:TUU110 TKY21:TKY110 TBC21:TBC110 SRG21:SRG110 SHK21:SHK110 RXO21:RXO110 RNS21:RNS110 RDW21:RDW110 QUA21:QUA110 QKE21:QKE110 QAI21:QAI110 PQM21:PQM110 PGQ21:PGQ110 OWU21:OWU110 OMY21:OMY110 ODC21:ODC110 NTG21:NTG110 NJK21:NJK110 MZO21:MZO110 MPS21:MPS110 MFW21:MFW110 LWA21:LWA110 LME21:LME110 LCI21:LCI110 KSM21:KSM110 KIQ21:KIQ110 JYU21:JYU110 JOY21:JOY110 JFC21:JFC110 IVG21:IVG110 ILK21:ILK110 IBO21:IBO110 HRS21:HRS110 HHW21:HHW110 GYA21:GYA110 GOE21:GOE110 GEI21:GEI110 FUM21:FUM110 FKQ21:FKQ110 FAU21:FAU110 EQY21:EQY110 EHC21:EHC110 DXG21:DXG110 DNK21:DNK110 DDO21:DDO110 CTS21:CTS110 CJW21:CJW110 CAA21:CAA110 BQE21:BQE110 BGI21:BGI110 AWM21:AWM110 AMQ21:AMQ110 ACU21:ACU110 SY21:SY110 JC21:JC110">
      <formula1>$AI$21:$AI$23</formula1>
    </dataValidation>
    <dataValidation type="list" allowBlank="1" showInputMessage="1" showErrorMessage="1" sqref="H21:I110 WVU983061:WVU983150 WLY983061:WLY983150 WCC983061:WCC983150 VSG983061:VSG983150 VIK983061:VIK983150 UYO983061:UYO983150 UOS983061:UOS983150 UEW983061:UEW983150 TVA983061:TVA983150 TLE983061:TLE983150 TBI983061:TBI983150 SRM983061:SRM983150 SHQ983061:SHQ983150 RXU983061:RXU983150 RNY983061:RNY983150 REC983061:REC983150 QUG983061:QUG983150 QKK983061:QKK983150 QAO983061:QAO983150 PQS983061:PQS983150 PGW983061:PGW983150 OXA983061:OXA983150 ONE983061:ONE983150 ODI983061:ODI983150 NTM983061:NTM983150 NJQ983061:NJQ983150 MZU983061:MZU983150 MPY983061:MPY983150 MGC983061:MGC983150 LWG983061:LWG983150 LMK983061:LMK983150 LCO983061:LCO983150 KSS983061:KSS983150 KIW983061:KIW983150 JZA983061:JZA983150 JPE983061:JPE983150 JFI983061:JFI983150 IVM983061:IVM983150 ILQ983061:ILQ983150 IBU983061:IBU983150 HRY983061:HRY983150 HIC983061:HIC983150 GYG983061:GYG983150 GOK983061:GOK983150 GEO983061:GEO983150 FUS983061:FUS983150 FKW983061:FKW983150 FBA983061:FBA983150 ERE983061:ERE983150 EHI983061:EHI983150 DXM983061:DXM983150 DNQ983061:DNQ983150 DDU983061:DDU983150 CTY983061:CTY983150 CKC983061:CKC983150 CAG983061:CAG983150 BQK983061:BQK983150 BGO983061:BGO983150 AWS983061:AWS983150 AMW983061:AMW983150 ADA983061:ADA983150 TE983061:TE983150 JI983061:JI983150 M983061:M983150 WVU917525:WVU917614 WLY917525:WLY917614 WCC917525:WCC917614 VSG917525:VSG917614 VIK917525:VIK917614 UYO917525:UYO917614 UOS917525:UOS917614 UEW917525:UEW917614 TVA917525:TVA917614 TLE917525:TLE917614 TBI917525:TBI917614 SRM917525:SRM917614 SHQ917525:SHQ917614 RXU917525:RXU917614 RNY917525:RNY917614 REC917525:REC917614 QUG917525:QUG917614 QKK917525:QKK917614 QAO917525:QAO917614 PQS917525:PQS917614 PGW917525:PGW917614 OXA917525:OXA917614 ONE917525:ONE917614 ODI917525:ODI917614 NTM917525:NTM917614 NJQ917525:NJQ917614 MZU917525:MZU917614 MPY917525:MPY917614 MGC917525:MGC917614 LWG917525:LWG917614 LMK917525:LMK917614 LCO917525:LCO917614 KSS917525:KSS917614 KIW917525:KIW917614 JZA917525:JZA917614 JPE917525:JPE917614 JFI917525:JFI917614 IVM917525:IVM917614 ILQ917525:ILQ917614 IBU917525:IBU917614 HRY917525:HRY917614 HIC917525:HIC917614 GYG917525:GYG917614 GOK917525:GOK917614 GEO917525:GEO917614 FUS917525:FUS917614 FKW917525:FKW917614 FBA917525:FBA917614 ERE917525:ERE917614 EHI917525:EHI917614 DXM917525:DXM917614 DNQ917525:DNQ917614 DDU917525:DDU917614 CTY917525:CTY917614 CKC917525:CKC917614 CAG917525:CAG917614 BQK917525:BQK917614 BGO917525:BGO917614 AWS917525:AWS917614 AMW917525:AMW917614 ADA917525:ADA917614 TE917525:TE917614 JI917525:JI917614 M917525:M917614 WVU851989:WVU852078 WLY851989:WLY852078 WCC851989:WCC852078 VSG851989:VSG852078 VIK851989:VIK852078 UYO851989:UYO852078 UOS851989:UOS852078 UEW851989:UEW852078 TVA851989:TVA852078 TLE851989:TLE852078 TBI851989:TBI852078 SRM851989:SRM852078 SHQ851989:SHQ852078 RXU851989:RXU852078 RNY851989:RNY852078 REC851989:REC852078 QUG851989:QUG852078 QKK851989:QKK852078 QAO851989:QAO852078 PQS851989:PQS852078 PGW851989:PGW852078 OXA851989:OXA852078 ONE851989:ONE852078 ODI851989:ODI852078 NTM851989:NTM852078 NJQ851989:NJQ852078 MZU851989:MZU852078 MPY851989:MPY852078 MGC851989:MGC852078 LWG851989:LWG852078 LMK851989:LMK852078 LCO851989:LCO852078 KSS851989:KSS852078 KIW851989:KIW852078 JZA851989:JZA852078 JPE851989:JPE852078 JFI851989:JFI852078 IVM851989:IVM852078 ILQ851989:ILQ852078 IBU851989:IBU852078 HRY851989:HRY852078 HIC851989:HIC852078 GYG851989:GYG852078 GOK851989:GOK852078 GEO851989:GEO852078 FUS851989:FUS852078 FKW851989:FKW852078 FBA851989:FBA852078 ERE851989:ERE852078 EHI851989:EHI852078 DXM851989:DXM852078 DNQ851989:DNQ852078 DDU851989:DDU852078 CTY851989:CTY852078 CKC851989:CKC852078 CAG851989:CAG852078 BQK851989:BQK852078 BGO851989:BGO852078 AWS851989:AWS852078 AMW851989:AMW852078 ADA851989:ADA852078 TE851989:TE852078 JI851989:JI852078 M851989:M852078 WVU786453:WVU786542 WLY786453:WLY786542 WCC786453:WCC786542 VSG786453:VSG786542 VIK786453:VIK786542 UYO786453:UYO786542 UOS786453:UOS786542 UEW786453:UEW786542 TVA786453:TVA786542 TLE786453:TLE786542 TBI786453:TBI786542 SRM786453:SRM786542 SHQ786453:SHQ786542 RXU786453:RXU786542 RNY786453:RNY786542 REC786453:REC786542 QUG786453:QUG786542 QKK786453:QKK786542 QAO786453:QAO786542 PQS786453:PQS786542 PGW786453:PGW786542 OXA786453:OXA786542 ONE786453:ONE786542 ODI786453:ODI786542 NTM786453:NTM786542 NJQ786453:NJQ786542 MZU786453:MZU786542 MPY786453:MPY786542 MGC786453:MGC786542 LWG786453:LWG786542 LMK786453:LMK786542 LCO786453:LCO786542 KSS786453:KSS786542 KIW786453:KIW786542 JZA786453:JZA786542 JPE786453:JPE786542 JFI786453:JFI786542 IVM786453:IVM786542 ILQ786453:ILQ786542 IBU786453:IBU786542 HRY786453:HRY786542 HIC786453:HIC786542 GYG786453:GYG786542 GOK786453:GOK786542 GEO786453:GEO786542 FUS786453:FUS786542 FKW786453:FKW786542 FBA786453:FBA786542 ERE786453:ERE786542 EHI786453:EHI786542 DXM786453:DXM786542 DNQ786453:DNQ786542 DDU786453:DDU786542 CTY786453:CTY786542 CKC786453:CKC786542 CAG786453:CAG786542 BQK786453:BQK786542 BGO786453:BGO786542 AWS786453:AWS786542 AMW786453:AMW786542 ADA786453:ADA786542 TE786453:TE786542 JI786453:JI786542 M786453:M786542 WVU720917:WVU721006 WLY720917:WLY721006 WCC720917:WCC721006 VSG720917:VSG721006 VIK720917:VIK721006 UYO720917:UYO721006 UOS720917:UOS721006 UEW720917:UEW721006 TVA720917:TVA721006 TLE720917:TLE721006 TBI720917:TBI721006 SRM720917:SRM721006 SHQ720917:SHQ721006 RXU720917:RXU721006 RNY720917:RNY721006 REC720917:REC721006 QUG720917:QUG721006 QKK720917:QKK721006 QAO720917:QAO721006 PQS720917:PQS721006 PGW720917:PGW721006 OXA720917:OXA721006 ONE720917:ONE721006 ODI720917:ODI721006 NTM720917:NTM721006 NJQ720917:NJQ721006 MZU720917:MZU721006 MPY720917:MPY721006 MGC720917:MGC721006 LWG720917:LWG721006 LMK720917:LMK721006 LCO720917:LCO721006 KSS720917:KSS721006 KIW720917:KIW721006 JZA720917:JZA721006 JPE720917:JPE721006 JFI720917:JFI721006 IVM720917:IVM721006 ILQ720917:ILQ721006 IBU720917:IBU721006 HRY720917:HRY721006 HIC720917:HIC721006 GYG720917:GYG721006 GOK720917:GOK721006 GEO720917:GEO721006 FUS720917:FUS721006 FKW720917:FKW721006 FBA720917:FBA721006 ERE720917:ERE721006 EHI720917:EHI721006 DXM720917:DXM721006 DNQ720917:DNQ721006 DDU720917:DDU721006 CTY720917:CTY721006 CKC720917:CKC721006 CAG720917:CAG721006 BQK720917:BQK721006 BGO720917:BGO721006 AWS720917:AWS721006 AMW720917:AMW721006 ADA720917:ADA721006 TE720917:TE721006 JI720917:JI721006 M720917:M721006 WVU655381:WVU655470 WLY655381:WLY655470 WCC655381:WCC655470 VSG655381:VSG655470 VIK655381:VIK655470 UYO655381:UYO655470 UOS655381:UOS655470 UEW655381:UEW655470 TVA655381:TVA655470 TLE655381:TLE655470 TBI655381:TBI655470 SRM655381:SRM655470 SHQ655381:SHQ655470 RXU655381:RXU655470 RNY655381:RNY655470 REC655381:REC655470 QUG655381:QUG655470 QKK655381:QKK655470 QAO655381:QAO655470 PQS655381:PQS655470 PGW655381:PGW655470 OXA655381:OXA655470 ONE655381:ONE655470 ODI655381:ODI655470 NTM655381:NTM655470 NJQ655381:NJQ655470 MZU655381:MZU655470 MPY655381:MPY655470 MGC655381:MGC655470 LWG655381:LWG655470 LMK655381:LMK655470 LCO655381:LCO655470 KSS655381:KSS655470 KIW655381:KIW655470 JZA655381:JZA655470 JPE655381:JPE655470 JFI655381:JFI655470 IVM655381:IVM655470 ILQ655381:ILQ655470 IBU655381:IBU655470 HRY655381:HRY655470 HIC655381:HIC655470 GYG655381:GYG655470 GOK655381:GOK655470 GEO655381:GEO655470 FUS655381:FUS655470 FKW655381:FKW655470 FBA655381:FBA655470 ERE655381:ERE655470 EHI655381:EHI655470 DXM655381:DXM655470 DNQ655381:DNQ655470 DDU655381:DDU655470 CTY655381:CTY655470 CKC655381:CKC655470 CAG655381:CAG655470 BQK655381:BQK655470 BGO655381:BGO655470 AWS655381:AWS655470 AMW655381:AMW655470 ADA655381:ADA655470 TE655381:TE655470 JI655381:JI655470 M655381:M655470 WVU589845:WVU589934 WLY589845:WLY589934 WCC589845:WCC589934 VSG589845:VSG589934 VIK589845:VIK589934 UYO589845:UYO589934 UOS589845:UOS589934 UEW589845:UEW589934 TVA589845:TVA589934 TLE589845:TLE589934 TBI589845:TBI589934 SRM589845:SRM589934 SHQ589845:SHQ589934 RXU589845:RXU589934 RNY589845:RNY589934 REC589845:REC589934 QUG589845:QUG589934 QKK589845:QKK589934 QAO589845:QAO589934 PQS589845:PQS589934 PGW589845:PGW589934 OXA589845:OXA589934 ONE589845:ONE589934 ODI589845:ODI589934 NTM589845:NTM589934 NJQ589845:NJQ589934 MZU589845:MZU589934 MPY589845:MPY589934 MGC589845:MGC589934 LWG589845:LWG589934 LMK589845:LMK589934 LCO589845:LCO589934 KSS589845:KSS589934 KIW589845:KIW589934 JZA589845:JZA589934 JPE589845:JPE589934 JFI589845:JFI589934 IVM589845:IVM589934 ILQ589845:ILQ589934 IBU589845:IBU589934 HRY589845:HRY589934 HIC589845:HIC589934 GYG589845:GYG589934 GOK589845:GOK589934 GEO589845:GEO589934 FUS589845:FUS589934 FKW589845:FKW589934 FBA589845:FBA589934 ERE589845:ERE589934 EHI589845:EHI589934 DXM589845:DXM589934 DNQ589845:DNQ589934 DDU589845:DDU589934 CTY589845:CTY589934 CKC589845:CKC589934 CAG589845:CAG589934 BQK589845:BQK589934 BGO589845:BGO589934 AWS589845:AWS589934 AMW589845:AMW589934 ADA589845:ADA589934 TE589845:TE589934 JI589845:JI589934 M589845:M589934 WVU524309:WVU524398 WLY524309:WLY524398 WCC524309:WCC524398 VSG524309:VSG524398 VIK524309:VIK524398 UYO524309:UYO524398 UOS524309:UOS524398 UEW524309:UEW524398 TVA524309:TVA524398 TLE524309:TLE524398 TBI524309:TBI524398 SRM524309:SRM524398 SHQ524309:SHQ524398 RXU524309:RXU524398 RNY524309:RNY524398 REC524309:REC524398 QUG524309:QUG524398 QKK524309:QKK524398 QAO524309:QAO524398 PQS524309:PQS524398 PGW524309:PGW524398 OXA524309:OXA524398 ONE524309:ONE524398 ODI524309:ODI524398 NTM524309:NTM524398 NJQ524309:NJQ524398 MZU524309:MZU524398 MPY524309:MPY524398 MGC524309:MGC524398 LWG524309:LWG524398 LMK524309:LMK524398 LCO524309:LCO524398 KSS524309:KSS524398 KIW524309:KIW524398 JZA524309:JZA524398 JPE524309:JPE524398 JFI524309:JFI524398 IVM524309:IVM524398 ILQ524309:ILQ524398 IBU524309:IBU524398 HRY524309:HRY524398 HIC524309:HIC524398 GYG524309:GYG524398 GOK524309:GOK524398 GEO524309:GEO524398 FUS524309:FUS524398 FKW524309:FKW524398 FBA524309:FBA524398 ERE524309:ERE524398 EHI524309:EHI524398 DXM524309:DXM524398 DNQ524309:DNQ524398 DDU524309:DDU524398 CTY524309:CTY524398 CKC524309:CKC524398 CAG524309:CAG524398 BQK524309:BQK524398 BGO524309:BGO524398 AWS524309:AWS524398 AMW524309:AMW524398 ADA524309:ADA524398 TE524309:TE524398 JI524309:JI524398 M524309:M524398 WVU458773:WVU458862 WLY458773:WLY458862 WCC458773:WCC458862 VSG458773:VSG458862 VIK458773:VIK458862 UYO458773:UYO458862 UOS458773:UOS458862 UEW458773:UEW458862 TVA458773:TVA458862 TLE458773:TLE458862 TBI458773:TBI458862 SRM458773:SRM458862 SHQ458773:SHQ458862 RXU458773:RXU458862 RNY458773:RNY458862 REC458773:REC458862 QUG458773:QUG458862 QKK458773:QKK458862 QAO458773:QAO458862 PQS458773:PQS458862 PGW458773:PGW458862 OXA458773:OXA458862 ONE458773:ONE458862 ODI458773:ODI458862 NTM458773:NTM458862 NJQ458773:NJQ458862 MZU458773:MZU458862 MPY458773:MPY458862 MGC458773:MGC458862 LWG458773:LWG458862 LMK458773:LMK458862 LCO458773:LCO458862 KSS458773:KSS458862 KIW458773:KIW458862 JZA458773:JZA458862 JPE458773:JPE458862 JFI458773:JFI458862 IVM458773:IVM458862 ILQ458773:ILQ458862 IBU458773:IBU458862 HRY458773:HRY458862 HIC458773:HIC458862 GYG458773:GYG458862 GOK458773:GOK458862 GEO458773:GEO458862 FUS458773:FUS458862 FKW458773:FKW458862 FBA458773:FBA458862 ERE458773:ERE458862 EHI458773:EHI458862 DXM458773:DXM458862 DNQ458773:DNQ458862 DDU458773:DDU458862 CTY458773:CTY458862 CKC458773:CKC458862 CAG458773:CAG458862 BQK458773:BQK458862 BGO458773:BGO458862 AWS458773:AWS458862 AMW458773:AMW458862 ADA458773:ADA458862 TE458773:TE458862 JI458773:JI458862 M458773:M458862 WVU393237:WVU393326 WLY393237:WLY393326 WCC393237:WCC393326 VSG393237:VSG393326 VIK393237:VIK393326 UYO393237:UYO393326 UOS393237:UOS393326 UEW393237:UEW393326 TVA393237:TVA393326 TLE393237:TLE393326 TBI393237:TBI393326 SRM393237:SRM393326 SHQ393237:SHQ393326 RXU393237:RXU393326 RNY393237:RNY393326 REC393237:REC393326 QUG393237:QUG393326 QKK393237:QKK393326 QAO393237:QAO393326 PQS393237:PQS393326 PGW393237:PGW393326 OXA393237:OXA393326 ONE393237:ONE393326 ODI393237:ODI393326 NTM393237:NTM393326 NJQ393237:NJQ393326 MZU393237:MZU393326 MPY393237:MPY393326 MGC393237:MGC393326 LWG393237:LWG393326 LMK393237:LMK393326 LCO393237:LCO393326 KSS393237:KSS393326 KIW393237:KIW393326 JZA393237:JZA393326 JPE393237:JPE393326 JFI393237:JFI393326 IVM393237:IVM393326 ILQ393237:ILQ393326 IBU393237:IBU393326 HRY393237:HRY393326 HIC393237:HIC393326 GYG393237:GYG393326 GOK393237:GOK393326 GEO393237:GEO393326 FUS393237:FUS393326 FKW393237:FKW393326 FBA393237:FBA393326 ERE393237:ERE393326 EHI393237:EHI393326 DXM393237:DXM393326 DNQ393237:DNQ393326 DDU393237:DDU393326 CTY393237:CTY393326 CKC393237:CKC393326 CAG393237:CAG393326 BQK393237:BQK393326 BGO393237:BGO393326 AWS393237:AWS393326 AMW393237:AMW393326 ADA393237:ADA393326 TE393237:TE393326 JI393237:JI393326 M393237:M393326 WVU327701:WVU327790 WLY327701:WLY327790 WCC327701:WCC327790 VSG327701:VSG327790 VIK327701:VIK327790 UYO327701:UYO327790 UOS327701:UOS327790 UEW327701:UEW327790 TVA327701:TVA327790 TLE327701:TLE327790 TBI327701:TBI327790 SRM327701:SRM327790 SHQ327701:SHQ327790 RXU327701:RXU327790 RNY327701:RNY327790 REC327701:REC327790 QUG327701:QUG327790 QKK327701:QKK327790 QAO327701:QAO327790 PQS327701:PQS327790 PGW327701:PGW327790 OXA327701:OXA327790 ONE327701:ONE327790 ODI327701:ODI327790 NTM327701:NTM327790 NJQ327701:NJQ327790 MZU327701:MZU327790 MPY327701:MPY327790 MGC327701:MGC327790 LWG327701:LWG327790 LMK327701:LMK327790 LCO327701:LCO327790 KSS327701:KSS327790 KIW327701:KIW327790 JZA327701:JZA327790 JPE327701:JPE327790 JFI327701:JFI327790 IVM327701:IVM327790 ILQ327701:ILQ327790 IBU327701:IBU327790 HRY327701:HRY327790 HIC327701:HIC327790 GYG327701:GYG327790 GOK327701:GOK327790 GEO327701:GEO327790 FUS327701:FUS327790 FKW327701:FKW327790 FBA327701:FBA327790 ERE327701:ERE327790 EHI327701:EHI327790 DXM327701:DXM327790 DNQ327701:DNQ327790 DDU327701:DDU327790 CTY327701:CTY327790 CKC327701:CKC327790 CAG327701:CAG327790 BQK327701:BQK327790 BGO327701:BGO327790 AWS327701:AWS327790 AMW327701:AMW327790 ADA327701:ADA327790 TE327701:TE327790 JI327701:JI327790 M327701:M327790 WVU262165:WVU262254 WLY262165:WLY262254 WCC262165:WCC262254 VSG262165:VSG262254 VIK262165:VIK262254 UYO262165:UYO262254 UOS262165:UOS262254 UEW262165:UEW262254 TVA262165:TVA262254 TLE262165:TLE262254 TBI262165:TBI262254 SRM262165:SRM262254 SHQ262165:SHQ262254 RXU262165:RXU262254 RNY262165:RNY262254 REC262165:REC262254 QUG262165:QUG262254 QKK262165:QKK262254 QAO262165:QAO262254 PQS262165:PQS262254 PGW262165:PGW262254 OXA262165:OXA262254 ONE262165:ONE262254 ODI262165:ODI262254 NTM262165:NTM262254 NJQ262165:NJQ262254 MZU262165:MZU262254 MPY262165:MPY262254 MGC262165:MGC262254 LWG262165:LWG262254 LMK262165:LMK262254 LCO262165:LCO262254 KSS262165:KSS262254 KIW262165:KIW262254 JZA262165:JZA262254 JPE262165:JPE262254 JFI262165:JFI262254 IVM262165:IVM262254 ILQ262165:ILQ262254 IBU262165:IBU262254 HRY262165:HRY262254 HIC262165:HIC262254 GYG262165:GYG262254 GOK262165:GOK262254 GEO262165:GEO262254 FUS262165:FUS262254 FKW262165:FKW262254 FBA262165:FBA262254 ERE262165:ERE262254 EHI262165:EHI262254 DXM262165:DXM262254 DNQ262165:DNQ262254 DDU262165:DDU262254 CTY262165:CTY262254 CKC262165:CKC262254 CAG262165:CAG262254 BQK262165:BQK262254 BGO262165:BGO262254 AWS262165:AWS262254 AMW262165:AMW262254 ADA262165:ADA262254 TE262165:TE262254 JI262165:JI262254 M262165:M262254 WVU196629:WVU196718 WLY196629:WLY196718 WCC196629:WCC196718 VSG196629:VSG196718 VIK196629:VIK196718 UYO196629:UYO196718 UOS196629:UOS196718 UEW196629:UEW196718 TVA196629:TVA196718 TLE196629:TLE196718 TBI196629:TBI196718 SRM196629:SRM196718 SHQ196629:SHQ196718 RXU196629:RXU196718 RNY196629:RNY196718 REC196629:REC196718 QUG196629:QUG196718 QKK196629:QKK196718 QAO196629:QAO196718 PQS196629:PQS196718 PGW196629:PGW196718 OXA196629:OXA196718 ONE196629:ONE196718 ODI196629:ODI196718 NTM196629:NTM196718 NJQ196629:NJQ196718 MZU196629:MZU196718 MPY196629:MPY196718 MGC196629:MGC196718 LWG196629:LWG196718 LMK196629:LMK196718 LCO196629:LCO196718 KSS196629:KSS196718 KIW196629:KIW196718 JZA196629:JZA196718 JPE196629:JPE196718 JFI196629:JFI196718 IVM196629:IVM196718 ILQ196629:ILQ196718 IBU196629:IBU196718 HRY196629:HRY196718 HIC196629:HIC196718 GYG196629:GYG196718 GOK196629:GOK196718 GEO196629:GEO196718 FUS196629:FUS196718 FKW196629:FKW196718 FBA196629:FBA196718 ERE196629:ERE196718 EHI196629:EHI196718 DXM196629:DXM196718 DNQ196629:DNQ196718 DDU196629:DDU196718 CTY196629:CTY196718 CKC196629:CKC196718 CAG196629:CAG196718 BQK196629:BQK196718 BGO196629:BGO196718 AWS196629:AWS196718 AMW196629:AMW196718 ADA196629:ADA196718 TE196629:TE196718 JI196629:JI196718 M196629:M196718 WVU131093:WVU131182 WLY131093:WLY131182 WCC131093:WCC131182 VSG131093:VSG131182 VIK131093:VIK131182 UYO131093:UYO131182 UOS131093:UOS131182 UEW131093:UEW131182 TVA131093:TVA131182 TLE131093:TLE131182 TBI131093:TBI131182 SRM131093:SRM131182 SHQ131093:SHQ131182 RXU131093:RXU131182 RNY131093:RNY131182 REC131093:REC131182 QUG131093:QUG131182 QKK131093:QKK131182 QAO131093:QAO131182 PQS131093:PQS131182 PGW131093:PGW131182 OXA131093:OXA131182 ONE131093:ONE131182 ODI131093:ODI131182 NTM131093:NTM131182 NJQ131093:NJQ131182 MZU131093:MZU131182 MPY131093:MPY131182 MGC131093:MGC131182 LWG131093:LWG131182 LMK131093:LMK131182 LCO131093:LCO131182 KSS131093:KSS131182 KIW131093:KIW131182 JZA131093:JZA131182 JPE131093:JPE131182 JFI131093:JFI131182 IVM131093:IVM131182 ILQ131093:ILQ131182 IBU131093:IBU131182 HRY131093:HRY131182 HIC131093:HIC131182 GYG131093:GYG131182 GOK131093:GOK131182 GEO131093:GEO131182 FUS131093:FUS131182 FKW131093:FKW131182 FBA131093:FBA131182 ERE131093:ERE131182 EHI131093:EHI131182 DXM131093:DXM131182 DNQ131093:DNQ131182 DDU131093:DDU131182 CTY131093:CTY131182 CKC131093:CKC131182 CAG131093:CAG131182 BQK131093:BQK131182 BGO131093:BGO131182 AWS131093:AWS131182 AMW131093:AMW131182 ADA131093:ADA131182 TE131093:TE131182 JI131093:JI131182 M131093:M131182 WVU65557:WVU65646 WLY65557:WLY65646 WCC65557:WCC65646 VSG65557:VSG65646 VIK65557:VIK65646 UYO65557:UYO65646 UOS65557:UOS65646 UEW65557:UEW65646 TVA65557:TVA65646 TLE65557:TLE65646 TBI65557:TBI65646 SRM65557:SRM65646 SHQ65557:SHQ65646 RXU65557:RXU65646 RNY65557:RNY65646 REC65557:REC65646 QUG65557:QUG65646 QKK65557:QKK65646 QAO65557:QAO65646 PQS65557:PQS65646 PGW65557:PGW65646 OXA65557:OXA65646 ONE65557:ONE65646 ODI65557:ODI65646 NTM65557:NTM65646 NJQ65557:NJQ65646 MZU65557:MZU65646 MPY65557:MPY65646 MGC65557:MGC65646 LWG65557:LWG65646 LMK65557:LMK65646 LCO65557:LCO65646 KSS65557:KSS65646 KIW65557:KIW65646 JZA65557:JZA65646 JPE65557:JPE65646 JFI65557:JFI65646 IVM65557:IVM65646 ILQ65557:ILQ65646 IBU65557:IBU65646 HRY65557:HRY65646 HIC65557:HIC65646 GYG65557:GYG65646 GOK65557:GOK65646 GEO65557:GEO65646 FUS65557:FUS65646 FKW65557:FKW65646 FBA65557:FBA65646 ERE65557:ERE65646 EHI65557:EHI65646 DXM65557:DXM65646 DNQ65557:DNQ65646 DDU65557:DDU65646 CTY65557:CTY65646 CKC65557:CKC65646 CAG65557:CAG65646 BQK65557:BQK65646 BGO65557:BGO65646 AWS65557:AWS65646 AMW65557:AMW65646 ADA65557:ADA65646 TE65557:TE65646 JI65557:JI65646 M65557:M65646 WVU21:WVU110 WLY21:WLY110 WCC21:WCC110 VSG21:VSG110 VIK21:VIK110 UYO21:UYO110 UOS21:UOS110 UEW21:UEW110 TVA21:TVA110 TLE21:TLE110 TBI21:TBI110 SRM21:SRM110 SHQ21:SHQ110 RXU21:RXU110 RNY21:RNY110 REC21:REC110 QUG21:QUG110 QKK21:QKK110 QAO21:QAO110 PQS21:PQS110 PGW21:PGW110 OXA21:OXA110 ONE21:ONE110 ODI21:ODI110 NTM21:NTM110 NJQ21:NJQ110 MZU21:MZU110 MPY21:MPY110 MGC21:MGC110 LWG21:LWG110 LMK21:LMK110 LCO21:LCO110 KSS21:KSS110 KIW21:KIW110 JZA21:JZA110 JPE21:JPE110 JFI21:JFI110 IVM21:IVM110 ILQ21:ILQ110 IBU21:IBU110 HRY21:HRY110 HIC21:HIC110 GYG21:GYG110 GOK21:GOK110 GEO21:GEO110 FUS21:FUS110 FKW21:FKW110 FBA21:FBA110 ERE21:ERE110 EHI21:EHI110 DXM21:DXM110 DNQ21:DNQ110 DDU21:DDU110 CTY21:CTY110 CKC21:CKC110 CAG21:CAG110 BQK21:BQK110 BGO21:BGO110 AWS21:AWS110 AMW21:AMW110 ADA21:ADA110 TE21:TE110 JI21:JI110 M21:M110 WVP983061:WVQ983150 WLT983061:WLU983150 WBX983061:WBY983150 VSB983061:VSC983150 VIF983061:VIG983150 UYJ983061:UYK983150 UON983061:UOO983150 UER983061:UES983150 TUV983061:TUW983150 TKZ983061:TLA983150 TBD983061:TBE983150 SRH983061:SRI983150 SHL983061:SHM983150 RXP983061:RXQ983150 RNT983061:RNU983150 RDX983061:RDY983150 QUB983061:QUC983150 QKF983061:QKG983150 QAJ983061:QAK983150 PQN983061:PQO983150 PGR983061:PGS983150 OWV983061:OWW983150 OMZ983061:ONA983150 ODD983061:ODE983150 NTH983061:NTI983150 NJL983061:NJM983150 MZP983061:MZQ983150 MPT983061:MPU983150 MFX983061:MFY983150 LWB983061:LWC983150 LMF983061:LMG983150 LCJ983061:LCK983150 KSN983061:KSO983150 KIR983061:KIS983150 JYV983061:JYW983150 JOZ983061:JPA983150 JFD983061:JFE983150 IVH983061:IVI983150 ILL983061:ILM983150 IBP983061:IBQ983150 HRT983061:HRU983150 HHX983061:HHY983150 GYB983061:GYC983150 GOF983061:GOG983150 GEJ983061:GEK983150 FUN983061:FUO983150 FKR983061:FKS983150 FAV983061:FAW983150 EQZ983061:ERA983150 EHD983061:EHE983150 DXH983061:DXI983150 DNL983061:DNM983150 DDP983061:DDQ983150 CTT983061:CTU983150 CJX983061:CJY983150 CAB983061:CAC983150 BQF983061:BQG983150 BGJ983061:BGK983150 AWN983061:AWO983150 AMR983061:AMS983150 ACV983061:ACW983150 SZ983061:TA983150 JD983061:JE983150 H983061:I983150 WVP917525:WVQ917614 WLT917525:WLU917614 WBX917525:WBY917614 VSB917525:VSC917614 VIF917525:VIG917614 UYJ917525:UYK917614 UON917525:UOO917614 UER917525:UES917614 TUV917525:TUW917614 TKZ917525:TLA917614 TBD917525:TBE917614 SRH917525:SRI917614 SHL917525:SHM917614 RXP917525:RXQ917614 RNT917525:RNU917614 RDX917525:RDY917614 QUB917525:QUC917614 QKF917525:QKG917614 QAJ917525:QAK917614 PQN917525:PQO917614 PGR917525:PGS917614 OWV917525:OWW917614 OMZ917525:ONA917614 ODD917525:ODE917614 NTH917525:NTI917614 NJL917525:NJM917614 MZP917525:MZQ917614 MPT917525:MPU917614 MFX917525:MFY917614 LWB917525:LWC917614 LMF917525:LMG917614 LCJ917525:LCK917614 KSN917525:KSO917614 KIR917525:KIS917614 JYV917525:JYW917614 JOZ917525:JPA917614 JFD917525:JFE917614 IVH917525:IVI917614 ILL917525:ILM917614 IBP917525:IBQ917614 HRT917525:HRU917614 HHX917525:HHY917614 GYB917525:GYC917614 GOF917525:GOG917614 GEJ917525:GEK917614 FUN917525:FUO917614 FKR917525:FKS917614 FAV917525:FAW917614 EQZ917525:ERA917614 EHD917525:EHE917614 DXH917525:DXI917614 DNL917525:DNM917614 DDP917525:DDQ917614 CTT917525:CTU917614 CJX917525:CJY917614 CAB917525:CAC917614 BQF917525:BQG917614 BGJ917525:BGK917614 AWN917525:AWO917614 AMR917525:AMS917614 ACV917525:ACW917614 SZ917525:TA917614 JD917525:JE917614 H917525:I917614 WVP851989:WVQ852078 WLT851989:WLU852078 WBX851989:WBY852078 VSB851989:VSC852078 VIF851989:VIG852078 UYJ851989:UYK852078 UON851989:UOO852078 UER851989:UES852078 TUV851989:TUW852078 TKZ851989:TLA852078 TBD851989:TBE852078 SRH851989:SRI852078 SHL851989:SHM852078 RXP851989:RXQ852078 RNT851989:RNU852078 RDX851989:RDY852078 QUB851989:QUC852078 QKF851989:QKG852078 QAJ851989:QAK852078 PQN851989:PQO852078 PGR851989:PGS852078 OWV851989:OWW852078 OMZ851989:ONA852078 ODD851989:ODE852078 NTH851989:NTI852078 NJL851989:NJM852078 MZP851989:MZQ852078 MPT851989:MPU852078 MFX851989:MFY852078 LWB851989:LWC852078 LMF851989:LMG852078 LCJ851989:LCK852078 KSN851989:KSO852078 KIR851989:KIS852078 JYV851989:JYW852078 JOZ851989:JPA852078 JFD851989:JFE852078 IVH851989:IVI852078 ILL851989:ILM852078 IBP851989:IBQ852078 HRT851989:HRU852078 HHX851989:HHY852078 GYB851989:GYC852078 GOF851989:GOG852078 GEJ851989:GEK852078 FUN851989:FUO852078 FKR851989:FKS852078 FAV851989:FAW852078 EQZ851989:ERA852078 EHD851989:EHE852078 DXH851989:DXI852078 DNL851989:DNM852078 DDP851989:DDQ852078 CTT851989:CTU852078 CJX851989:CJY852078 CAB851989:CAC852078 BQF851989:BQG852078 BGJ851989:BGK852078 AWN851989:AWO852078 AMR851989:AMS852078 ACV851989:ACW852078 SZ851989:TA852078 JD851989:JE852078 H851989:I852078 WVP786453:WVQ786542 WLT786453:WLU786542 WBX786453:WBY786542 VSB786453:VSC786542 VIF786453:VIG786542 UYJ786453:UYK786542 UON786453:UOO786542 UER786453:UES786542 TUV786453:TUW786542 TKZ786453:TLA786542 TBD786453:TBE786542 SRH786453:SRI786542 SHL786453:SHM786542 RXP786453:RXQ786542 RNT786453:RNU786542 RDX786453:RDY786542 QUB786453:QUC786542 QKF786453:QKG786542 QAJ786453:QAK786542 PQN786453:PQO786542 PGR786453:PGS786542 OWV786453:OWW786542 OMZ786453:ONA786542 ODD786453:ODE786542 NTH786453:NTI786542 NJL786453:NJM786542 MZP786453:MZQ786542 MPT786453:MPU786542 MFX786453:MFY786542 LWB786453:LWC786542 LMF786453:LMG786542 LCJ786453:LCK786542 KSN786453:KSO786542 KIR786453:KIS786542 JYV786453:JYW786542 JOZ786453:JPA786542 JFD786453:JFE786542 IVH786453:IVI786542 ILL786453:ILM786542 IBP786453:IBQ786542 HRT786453:HRU786542 HHX786453:HHY786542 GYB786453:GYC786542 GOF786453:GOG786542 GEJ786453:GEK786542 FUN786453:FUO786542 FKR786453:FKS786542 FAV786453:FAW786542 EQZ786453:ERA786542 EHD786453:EHE786542 DXH786453:DXI786542 DNL786453:DNM786542 DDP786453:DDQ786542 CTT786453:CTU786542 CJX786453:CJY786542 CAB786453:CAC786542 BQF786453:BQG786542 BGJ786453:BGK786542 AWN786453:AWO786542 AMR786453:AMS786542 ACV786453:ACW786542 SZ786453:TA786542 JD786453:JE786542 H786453:I786542 WVP720917:WVQ721006 WLT720917:WLU721006 WBX720917:WBY721006 VSB720917:VSC721006 VIF720917:VIG721006 UYJ720917:UYK721006 UON720917:UOO721006 UER720917:UES721006 TUV720917:TUW721006 TKZ720917:TLA721006 TBD720917:TBE721006 SRH720917:SRI721006 SHL720917:SHM721006 RXP720917:RXQ721006 RNT720917:RNU721006 RDX720917:RDY721006 QUB720917:QUC721006 QKF720917:QKG721006 QAJ720917:QAK721006 PQN720917:PQO721006 PGR720917:PGS721006 OWV720917:OWW721006 OMZ720917:ONA721006 ODD720917:ODE721006 NTH720917:NTI721006 NJL720917:NJM721006 MZP720917:MZQ721006 MPT720917:MPU721006 MFX720917:MFY721006 LWB720917:LWC721006 LMF720917:LMG721006 LCJ720917:LCK721006 KSN720917:KSO721006 KIR720917:KIS721006 JYV720917:JYW721006 JOZ720917:JPA721006 JFD720917:JFE721006 IVH720917:IVI721006 ILL720917:ILM721006 IBP720917:IBQ721006 HRT720917:HRU721006 HHX720917:HHY721006 GYB720917:GYC721006 GOF720917:GOG721006 GEJ720917:GEK721006 FUN720917:FUO721006 FKR720917:FKS721006 FAV720917:FAW721006 EQZ720917:ERA721006 EHD720917:EHE721006 DXH720917:DXI721006 DNL720917:DNM721006 DDP720917:DDQ721006 CTT720917:CTU721006 CJX720917:CJY721006 CAB720917:CAC721006 BQF720917:BQG721006 BGJ720917:BGK721006 AWN720917:AWO721006 AMR720917:AMS721006 ACV720917:ACW721006 SZ720917:TA721006 JD720917:JE721006 H720917:I721006 WVP655381:WVQ655470 WLT655381:WLU655470 WBX655381:WBY655470 VSB655381:VSC655470 VIF655381:VIG655470 UYJ655381:UYK655470 UON655381:UOO655470 UER655381:UES655470 TUV655381:TUW655470 TKZ655381:TLA655470 TBD655381:TBE655470 SRH655381:SRI655470 SHL655381:SHM655470 RXP655381:RXQ655470 RNT655381:RNU655470 RDX655381:RDY655470 QUB655381:QUC655470 QKF655381:QKG655470 QAJ655381:QAK655470 PQN655381:PQO655470 PGR655381:PGS655470 OWV655381:OWW655470 OMZ655381:ONA655470 ODD655381:ODE655470 NTH655381:NTI655470 NJL655381:NJM655470 MZP655381:MZQ655470 MPT655381:MPU655470 MFX655381:MFY655470 LWB655381:LWC655470 LMF655381:LMG655470 LCJ655381:LCK655470 KSN655381:KSO655470 KIR655381:KIS655470 JYV655381:JYW655470 JOZ655381:JPA655470 JFD655381:JFE655470 IVH655381:IVI655470 ILL655381:ILM655470 IBP655381:IBQ655470 HRT655381:HRU655470 HHX655381:HHY655470 GYB655381:GYC655470 GOF655381:GOG655470 GEJ655381:GEK655470 FUN655381:FUO655470 FKR655381:FKS655470 FAV655381:FAW655470 EQZ655381:ERA655470 EHD655381:EHE655470 DXH655381:DXI655470 DNL655381:DNM655470 DDP655381:DDQ655470 CTT655381:CTU655470 CJX655381:CJY655470 CAB655381:CAC655470 BQF655381:BQG655470 BGJ655381:BGK655470 AWN655381:AWO655470 AMR655381:AMS655470 ACV655381:ACW655470 SZ655381:TA655470 JD655381:JE655470 H655381:I655470 WVP589845:WVQ589934 WLT589845:WLU589934 WBX589845:WBY589934 VSB589845:VSC589934 VIF589845:VIG589934 UYJ589845:UYK589934 UON589845:UOO589934 UER589845:UES589934 TUV589845:TUW589934 TKZ589845:TLA589934 TBD589845:TBE589934 SRH589845:SRI589934 SHL589845:SHM589934 RXP589845:RXQ589934 RNT589845:RNU589934 RDX589845:RDY589934 QUB589845:QUC589934 QKF589845:QKG589934 QAJ589845:QAK589934 PQN589845:PQO589934 PGR589845:PGS589934 OWV589845:OWW589934 OMZ589845:ONA589934 ODD589845:ODE589934 NTH589845:NTI589934 NJL589845:NJM589934 MZP589845:MZQ589934 MPT589845:MPU589934 MFX589845:MFY589934 LWB589845:LWC589934 LMF589845:LMG589934 LCJ589845:LCK589934 KSN589845:KSO589934 KIR589845:KIS589934 JYV589845:JYW589934 JOZ589845:JPA589934 JFD589845:JFE589934 IVH589845:IVI589934 ILL589845:ILM589934 IBP589845:IBQ589934 HRT589845:HRU589934 HHX589845:HHY589934 GYB589845:GYC589934 GOF589845:GOG589934 GEJ589845:GEK589934 FUN589845:FUO589934 FKR589845:FKS589934 FAV589845:FAW589934 EQZ589845:ERA589934 EHD589845:EHE589934 DXH589845:DXI589934 DNL589845:DNM589934 DDP589845:DDQ589934 CTT589845:CTU589934 CJX589845:CJY589934 CAB589845:CAC589934 BQF589845:BQG589934 BGJ589845:BGK589934 AWN589845:AWO589934 AMR589845:AMS589934 ACV589845:ACW589934 SZ589845:TA589934 JD589845:JE589934 H589845:I589934 WVP524309:WVQ524398 WLT524309:WLU524398 WBX524309:WBY524398 VSB524309:VSC524398 VIF524309:VIG524398 UYJ524309:UYK524398 UON524309:UOO524398 UER524309:UES524398 TUV524309:TUW524398 TKZ524309:TLA524398 TBD524309:TBE524398 SRH524309:SRI524398 SHL524309:SHM524398 RXP524309:RXQ524398 RNT524309:RNU524398 RDX524309:RDY524398 QUB524309:QUC524398 QKF524309:QKG524398 QAJ524309:QAK524398 PQN524309:PQO524398 PGR524309:PGS524398 OWV524309:OWW524398 OMZ524309:ONA524398 ODD524309:ODE524398 NTH524309:NTI524398 NJL524309:NJM524398 MZP524309:MZQ524398 MPT524309:MPU524398 MFX524309:MFY524398 LWB524309:LWC524398 LMF524309:LMG524398 LCJ524309:LCK524398 KSN524309:KSO524398 KIR524309:KIS524398 JYV524309:JYW524398 JOZ524309:JPA524398 JFD524309:JFE524398 IVH524309:IVI524398 ILL524309:ILM524398 IBP524309:IBQ524398 HRT524309:HRU524398 HHX524309:HHY524398 GYB524309:GYC524398 GOF524309:GOG524398 GEJ524309:GEK524398 FUN524309:FUO524398 FKR524309:FKS524398 FAV524309:FAW524398 EQZ524309:ERA524398 EHD524309:EHE524398 DXH524309:DXI524398 DNL524309:DNM524398 DDP524309:DDQ524398 CTT524309:CTU524398 CJX524309:CJY524398 CAB524309:CAC524398 BQF524309:BQG524398 BGJ524309:BGK524398 AWN524309:AWO524398 AMR524309:AMS524398 ACV524309:ACW524398 SZ524309:TA524398 JD524309:JE524398 H524309:I524398 WVP458773:WVQ458862 WLT458773:WLU458862 WBX458773:WBY458862 VSB458773:VSC458862 VIF458773:VIG458862 UYJ458773:UYK458862 UON458773:UOO458862 UER458773:UES458862 TUV458773:TUW458862 TKZ458773:TLA458862 TBD458773:TBE458862 SRH458773:SRI458862 SHL458773:SHM458862 RXP458773:RXQ458862 RNT458773:RNU458862 RDX458773:RDY458862 QUB458773:QUC458862 QKF458773:QKG458862 QAJ458773:QAK458862 PQN458773:PQO458862 PGR458773:PGS458862 OWV458773:OWW458862 OMZ458773:ONA458862 ODD458773:ODE458862 NTH458773:NTI458862 NJL458773:NJM458862 MZP458773:MZQ458862 MPT458773:MPU458862 MFX458773:MFY458862 LWB458773:LWC458862 LMF458773:LMG458862 LCJ458773:LCK458862 KSN458773:KSO458862 KIR458773:KIS458862 JYV458773:JYW458862 JOZ458773:JPA458862 JFD458773:JFE458862 IVH458773:IVI458862 ILL458773:ILM458862 IBP458773:IBQ458862 HRT458773:HRU458862 HHX458773:HHY458862 GYB458773:GYC458862 GOF458773:GOG458862 GEJ458773:GEK458862 FUN458773:FUO458862 FKR458773:FKS458862 FAV458773:FAW458862 EQZ458773:ERA458862 EHD458773:EHE458862 DXH458773:DXI458862 DNL458773:DNM458862 DDP458773:DDQ458862 CTT458773:CTU458862 CJX458773:CJY458862 CAB458773:CAC458862 BQF458773:BQG458862 BGJ458773:BGK458862 AWN458773:AWO458862 AMR458773:AMS458862 ACV458773:ACW458862 SZ458773:TA458862 JD458773:JE458862 H458773:I458862 WVP393237:WVQ393326 WLT393237:WLU393326 WBX393237:WBY393326 VSB393237:VSC393326 VIF393237:VIG393326 UYJ393237:UYK393326 UON393237:UOO393326 UER393237:UES393326 TUV393237:TUW393326 TKZ393237:TLA393326 TBD393237:TBE393326 SRH393237:SRI393326 SHL393237:SHM393326 RXP393237:RXQ393326 RNT393237:RNU393326 RDX393237:RDY393326 QUB393237:QUC393326 QKF393237:QKG393326 QAJ393237:QAK393326 PQN393237:PQO393326 PGR393237:PGS393326 OWV393237:OWW393326 OMZ393237:ONA393326 ODD393237:ODE393326 NTH393237:NTI393326 NJL393237:NJM393326 MZP393237:MZQ393326 MPT393237:MPU393326 MFX393237:MFY393326 LWB393237:LWC393326 LMF393237:LMG393326 LCJ393237:LCK393326 KSN393237:KSO393326 KIR393237:KIS393326 JYV393237:JYW393326 JOZ393237:JPA393326 JFD393237:JFE393326 IVH393237:IVI393326 ILL393237:ILM393326 IBP393237:IBQ393326 HRT393237:HRU393326 HHX393237:HHY393326 GYB393237:GYC393326 GOF393237:GOG393326 GEJ393237:GEK393326 FUN393237:FUO393326 FKR393237:FKS393326 FAV393237:FAW393326 EQZ393237:ERA393326 EHD393237:EHE393326 DXH393237:DXI393326 DNL393237:DNM393326 DDP393237:DDQ393326 CTT393237:CTU393326 CJX393237:CJY393326 CAB393237:CAC393326 BQF393237:BQG393326 BGJ393237:BGK393326 AWN393237:AWO393326 AMR393237:AMS393326 ACV393237:ACW393326 SZ393237:TA393326 JD393237:JE393326 H393237:I393326 WVP327701:WVQ327790 WLT327701:WLU327790 WBX327701:WBY327790 VSB327701:VSC327790 VIF327701:VIG327790 UYJ327701:UYK327790 UON327701:UOO327790 UER327701:UES327790 TUV327701:TUW327790 TKZ327701:TLA327790 TBD327701:TBE327790 SRH327701:SRI327790 SHL327701:SHM327790 RXP327701:RXQ327790 RNT327701:RNU327790 RDX327701:RDY327790 QUB327701:QUC327790 QKF327701:QKG327790 QAJ327701:QAK327790 PQN327701:PQO327790 PGR327701:PGS327790 OWV327701:OWW327790 OMZ327701:ONA327790 ODD327701:ODE327790 NTH327701:NTI327790 NJL327701:NJM327790 MZP327701:MZQ327790 MPT327701:MPU327790 MFX327701:MFY327790 LWB327701:LWC327790 LMF327701:LMG327790 LCJ327701:LCK327790 KSN327701:KSO327790 KIR327701:KIS327790 JYV327701:JYW327790 JOZ327701:JPA327790 JFD327701:JFE327790 IVH327701:IVI327790 ILL327701:ILM327790 IBP327701:IBQ327790 HRT327701:HRU327790 HHX327701:HHY327790 GYB327701:GYC327790 GOF327701:GOG327790 GEJ327701:GEK327790 FUN327701:FUO327790 FKR327701:FKS327790 FAV327701:FAW327790 EQZ327701:ERA327790 EHD327701:EHE327790 DXH327701:DXI327790 DNL327701:DNM327790 DDP327701:DDQ327790 CTT327701:CTU327790 CJX327701:CJY327790 CAB327701:CAC327790 BQF327701:BQG327790 BGJ327701:BGK327790 AWN327701:AWO327790 AMR327701:AMS327790 ACV327701:ACW327790 SZ327701:TA327790 JD327701:JE327790 H327701:I327790 WVP262165:WVQ262254 WLT262165:WLU262254 WBX262165:WBY262254 VSB262165:VSC262254 VIF262165:VIG262254 UYJ262165:UYK262254 UON262165:UOO262254 UER262165:UES262254 TUV262165:TUW262254 TKZ262165:TLA262254 TBD262165:TBE262254 SRH262165:SRI262254 SHL262165:SHM262254 RXP262165:RXQ262254 RNT262165:RNU262254 RDX262165:RDY262254 QUB262165:QUC262254 QKF262165:QKG262254 QAJ262165:QAK262254 PQN262165:PQO262254 PGR262165:PGS262254 OWV262165:OWW262254 OMZ262165:ONA262254 ODD262165:ODE262254 NTH262165:NTI262254 NJL262165:NJM262254 MZP262165:MZQ262254 MPT262165:MPU262254 MFX262165:MFY262254 LWB262165:LWC262254 LMF262165:LMG262254 LCJ262165:LCK262254 KSN262165:KSO262254 KIR262165:KIS262254 JYV262165:JYW262254 JOZ262165:JPA262254 JFD262165:JFE262254 IVH262165:IVI262254 ILL262165:ILM262254 IBP262165:IBQ262254 HRT262165:HRU262254 HHX262165:HHY262254 GYB262165:GYC262254 GOF262165:GOG262254 GEJ262165:GEK262254 FUN262165:FUO262254 FKR262165:FKS262254 FAV262165:FAW262254 EQZ262165:ERA262254 EHD262165:EHE262254 DXH262165:DXI262254 DNL262165:DNM262254 DDP262165:DDQ262254 CTT262165:CTU262254 CJX262165:CJY262254 CAB262165:CAC262254 BQF262165:BQG262254 BGJ262165:BGK262254 AWN262165:AWO262254 AMR262165:AMS262254 ACV262165:ACW262254 SZ262165:TA262254 JD262165:JE262254 H262165:I262254 WVP196629:WVQ196718 WLT196629:WLU196718 WBX196629:WBY196718 VSB196629:VSC196718 VIF196629:VIG196718 UYJ196629:UYK196718 UON196629:UOO196718 UER196629:UES196718 TUV196629:TUW196718 TKZ196629:TLA196718 TBD196629:TBE196718 SRH196629:SRI196718 SHL196629:SHM196718 RXP196629:RXQ196718 RNT196629:RNU196718 RDX196629:RDY196718 QUB196629:QUC196718 QKF196629:QKG196718 QAJ196629:QAK196718 PQN196629:PQO196718 PGR196629:PGS196718 OWV196629:OWW196718 OMZ196629:ONA196718 ODD196629:ODE196718 NTH196629:NTI196718 NJL196629:NJM196718 MZP196629:MZQ196718 MPT196629:MPU196718 MFX196629:MFY196718 LWB196629:LWC196718 LMF196629:LMG196718 LCJ196629:LCK196718 KSN196629:KSO196718 KIR196629:KIS196718 JYV196629:JYW196718 JOZ196629:JPA196718 JFD196629:JFE196718 IVH196629:IVI196718 ILL196629:ILM196718 IBP196629:IBQ196718 HRT196629:HRU196718 HHX196629:HHY196718 GYB196629:GYC196718 GOF196629:GOG196718 GEJ196629:GEK196718 FUN196629:FUO196718 FKR196629:FKS196718 FAV196629:FAW196718 EQZ196629:ERA196718 EHD196629:EHE196718 DXH196629:DXI196718 DNL196629:DNM196718 DDP196629:DDQ196718 CTT196629:CTU196718 CJX196629:CJY196718 CAB196629:CAC196718 BQF196629:BQG196718 BGJ196629:BGK196718 AWN196629:AWO196718 AMR196629:AMS196718 ACV196629:ACW196718 SZ196629:TA196718 JD196629:JE196718 H196629:I196718 WVP131093:WVQ131182 WLT131093:WLU131182 WBX131093:WBY131182 VSB131093:VSC131182 VIF131093:VIG131182 UYJ131093:UYK131182 UON131093:UOO131182 UER131093:UES131182 TUV131093:TUW131182 TKZ131093:TLA131182 TBD131093:TBE131182 SRH131093:SRI131182 SHL131093:SHM131182 RXP131093:RXQ131182 RNT131093:RNU131182 RDX131093:RDY131182 QUB131093:QUC131182 QKF131093:QKG131182 QAJ131093:QAK131182 PQN131093:PQO131182 PGR131093:PGS131182 OWV131093:OWW131182 OMZ131093:ONA131182 ODD131093:ODE131182 NTH131093:NTI131182 NJL131093:NJM131182 MZP131093:MZQ131182 MPT131093:MPU131182 MFX131093:MFY131182 LWB131093:LWC131182 LMF131093:LMG131182 LCJ131093:LCK131182 KSN131093:KSO131182 KIR131093:KIS131182 JYV131093:JYW131182 JOZ131093:JPA131182 JFD131093:JFE131182 IVH131093:IVI131182 ILL131093:ILM131182 IBP131093:IBQ131182 HRT131093:HRU131182 HHX131093:HHY131182 GYB131093:GYC131182 GOF131093:GOG131182 GEJ131093:GEK131182 FUN131093:FUO131182 FKR131093:FKS131182 FAV131093:FAW131182 EQZ131093:ERA131182 EHD131093:EHE131182 DXH131093:DXI131182 DNL131093:DNM131182 DDP131093:DDQ131182 CTT131093:CTU131182 CJX131093:CJY131182 CAB131093:CAC131182 BQF131093:BQG131182 BGJ131093:BGK131182 AWN131093:AWO131182 AMR131093:AMS131182 ACV131093:ACW131182 SZ131093:TA131182 JD131093:JE131182 H131093:I131182 WVP65557:WVQ65646 WLT65557:WLU65646 WBX65557:WBY65646 VSB65557:VSC65646 VIF65557:VIG65646 UYJ65557:UYK65646 UON65557:UOO65646 UER65557:UES65646 TUV65557:TUW65646 TKZ65557:TLA65646 TBD65557:TBE65646 SRH65557:SRI65646 SHL65557:SHM65646 RXP65557:RXQ65646 RNT65557:RNU65646 RDX65557:RDY65646 QUB65557:QUC65646 QKF65557:QKG65646 QAJ65557:QAK65646 PQN65557:PQO65646 PGR65557:PGS65646 OWV65557:OWW65646 OMZ65557:ONA65646 ODD65557:ODE65646 NTH65557:NTI65646 NJL65557:NJM65646 MZP65557:MZQ65646 MPT65557:MPU65646 MFX65557:MFY65646 LWB65557:LWC65646 LMF65557:LMG65646 LCJ65557:LCK65646 KSN65557:KSO65646 KIR65557:KIS65646 JYV65557:JYW65646 JOZ65557:JPA65646 JFD65557:JFE65646 IVH65557:IVI65646 ILL65557:ILM65646 IBP65557:IBQ65646 HRT65557:HRU65646 HHX65557:HHY65646 GYB65557:GYC65646 GOF65557:GOG65646 GEJ65557:GEK65646 FUN65557:FUO65646 FKR65557:FKS65646 FAV65557:FAW65646 EQZ65557:ERA65646 EHD65557:EHE65646 DXH65557:DXI65646 DNL65557:DNM65646 DDP65557:DDQ65646 CTT65557:CTU65646 CJX65557:CJY65646 CAB65557:CAC65646 BQF65557:BQG65646 BGJ65557:BGK65646 AWN65557:AWO65646 AMR65557:AMS65646 ACV65557:ACW65646 SZ65557:TA65646 JD65557:JE65646 H65557:I65646 WVP21:WVQ110 WLT21:WLU110 WBX21:WBY110 VSB21:VSC110 VIF21:VIG110 UYJ21:UYK110 UON21:UOO110 UER21:UES110 TUV21:TUW110 TKZ21:TLA110 TBD21:TBE110 SRH21:SRI110 SHL21:SHM110 RXP21:RXQ110 RNT21:RNU110 RDX21:RDY110 QUB21:QUC110 QKF21:QKG110 QAJ21:QAK110 PQN21:PQO110 PGR21:PGS110 OWV21:OWW110 OMZ21:ONA110 ODD21:ODE110 NTH21:NTI110 NJL21:NJM110 MZP21:MZQ110 MPT21:MPU110 MFX21:MFY110 LWB21:LWC110 LMF21:LMG110 LCJ21:LCK110 KSN21:KSO110 KIR21:KIS110 JYV21:JYW110 JOZ21:JPA110 JFD21:JFE110 IVH21:IVI110 ILL21:ILM110 IBP21:IBQ110 HRT21:HRU110 HHX21:HHY110 GYB21:GYC110 GOF21:GOG110 GEJ21:GEK110 FUN21:FUO110 FKR21:FKS110 FAV21:FAW110 EQZ21:ERA110 EHD21:EHE110 DXH21:DXI110 DNL21:DNM110 DDP21:DDQ110 CTT21:CTU110 CJX21:CJY110 CAB21:CAC110 BQF21:BQG110 BGJ21:BGK110 AWN21:AWO110 AMR21:AMS110 ACV21:ACW110 SZ21:TA110 JD21:JE110">
      <formula1>$AH$21:$AH$22</formula1>
    </dataValidation>
  </dataValidations>
  <hyperlinks>
    <hyperlink ref="E4" location="'SCR Schemat'!A1" display="'SCR Schemat'!A1"/>
    <hyperlink ref="D4" location="Indeks!A1" display="Indeks"/>
  </hyperlinks>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tabColor theme="1" tint="0.34998626667073579"/>
    <pageSetUpPr fitToPage="1"/>
  </sheetPr>
  <dimension ref="B2:O55"/>
  <sheetViews>
    <sheetView showGridLines="0" zoomScaleNormal="100" workbookViewId="0"/>
  </sheetViews>
  <sheetFormatPr defaultColWidth="9.140625" defaultRowHeight="14.25"/>
  <cols>
    <col min="1" max="1" width="9.140625" style="25"/>
    <col min="2" max="2" width="58.85546875" style="25" customWidth="1"/>
    <col min="3" max="10" width="20.7109375" style="25" customWidth="1"/>
    <col min="11" max="12" width="9.140625" style="25"/>
    <col min="13" max="13" width="10.85546875" style="25" customWidth="1"/>
    <col min="14" max="256" width="9.140625" style="25"/>
    <col min="257" max="257" width="48.7109375" style="25" customWidth="1"/>
    <col min="258" max="258" width="9.140625" style="25"/>
    <col min="259" max="259" width="17.5703125" style="25" customWidth="1"/>
    <col min="260" max="260" width="18.7109375" style="25" customWidth="1"/>
    <col min="261" max="261" width="16.28515625" style="25" customWidth="1"/>
    <col min="262" max="262" width="23" style="25" customWidth="1"/>
    <col min="263" max="263" width="17.85546875" style="25" customWidth="1"/>
    <col min="264" max="264" width="25.7109375" style="25" customWidth="1"/>
    <col min="265" max="512" width="9.140625" style="25"/>
    <col min="513" max="513" width="48.7109375" style="25" customWidth="1"/>
    <col min="514" max="514" width="9.140625" style="25"/>
    <col min="515" max="515" width="17.5703125" style="25" customWidth="1"/>
    <col min="516" max="516" width="18.7109375" style="25" customWidth="1"/>
    <col min="517" max="517" width="16.28515625" style="25" customWidth="1"/>
    <col min="518" max="518" width="23" style="25" customWidth="1"/>
    <col min="519" max="519" width="17.85546875" style="25" customWidth="1"/>
    <col min="520" max="520" width="25.7109375" style="25" customWidth="1"/>
    <col min="521" max="768" width="9.140625" style="25"/>
    <col min="769" max="769" width="48.7109375" style="25" customWidth="1"/>
    <col min="770" max="770" width="9.140625" style="25"/>
    <col min="771" max="771" width="17.5703125" style="25" customWidth="1"/>
    <col min="772" max="772" width="18.7109375" style="25" customWidth="1"/>
    <col min="773" max="773" width="16.28515625" style="25" customWidth="1"/>
    <col min="774" max="774" width="23" style="25" customWidth="1"/>
    <col min="775" max="775" width="17.85546875" style="25" customWidth="1"/>
    <col min="776" max="776" width="25.7109375" style="25" customWidth="1"/>
    <col min="777" max="1024" width="9.140625" style="25"/>
    <col min="1025" max="1025" width="48.7109375" style="25" customWidth="1"/>
    <col min="1026" max="1026" width="9.140625" style="25"/>
    <col min="1027" max="1027" width="17.5703125" style="25" customWidth="1"/>
    <col min="1028" max="1028" width="18.7109375" style="25" customWidth="1"/>
    <col min="1029" max="1029" width="16.28515625" style="25" customWidth="1"/>
    <col min="1030" max="1030" width="23" style="25" customWidth="1"/>
    <col min="1031" max="1031" width="17.85546875" style="25" customWidth="1"/>
    <col min="1032" max="1032" width="25.7109375" style="25" customWidth="1"/>
    <col min="1033" max="1280" width="9.140625" style="25"/>
    <col min="1281" max="1281" width="48.7109375" style="25" customWidth="1"/>
    <col min="1282" max="1282" width="9.140625" style="25"/>
    <col min="1283" max="1283" width="17.5703125" style="25" customWidth="1"/>
    <col min="1284" max="1284" width="18.7109375" style="25" customWidth="1"/>
    <col min="1285" max="1285" width="16.28515625" style="25" customWidth="1"/>
    <col min="1286" max="1286" width="23" style="25" customWidth="1"/>
    <col min="1287" max="1287" width="17.85546875" style="25" customWidth="1"/>
    <col min="1288" max="1288" width="25.7109375" style="25" customWidth="1"/>
    <col min="1289" max="1536" width="9.140625" style="25"/>
    <col min="1537" max="1537" width="48.7109375" style="25" customWidth="1"/>
    <col min="1538" max="1538" width="9.140625" style="25"/>
    <col min="1539" max="1539" width="17.5703125" style="25" customWidth="1"/>
    <col min="1540" max="1540" width="18.7109375" style="25" customWidth="1"/>
    <col min="1541" max="1541" width="16.28515625" style="25" customWidth="1"/>
    <col min="1542" max="1542" width="23" style="25" customWidth="1"/>
    <col min="1543" max="1543" width="17.85546875" style="25" customWidth="1"/>
    <col min="1544" max="1544" width="25.7109375" style="25" customWidth="1"/>
    <col min="1545" max="1792" width="9.140625" style="25"/>
    <col min="1793" max="1793" width="48.7109375" style="25" customWidth="1"/>
    <col min="1794" max="1794" width="9.140625" style="25"/>
    <col min="1795" max="1795" width="17.5703125" style="25" customWidth="1"/>
    <col min="1796" max="1796" width="18.7109375" style="25" customWidth="1"/>
    <col min="1797" max="1797" width="16.28515625" style="25" customWidth="1"/>
    <col min="1798" max="1798" width="23" style="25" customWidth="1"/>
    <col min="1799" max="1799" width="17.85546875" style="25" customWidth="1"/>
    <col min="1800" max="1800" width="25.7109375" style="25" customWidth="1"/>
    <col min="1801" max="2048" width="9.140625" style="25"/>
    <col min="2049" max="2049" width="48.7109375" style="25" customWidth="1"/>
    <col min="2050" max="2050" width="9.140625" style="25"/>
    <col min="2051" max="2051" width="17.5703125" style="25" customWidth="1"/>
    <col min="2052" max="2052" width="18.7109375" style="25" customWidth="1"/>
    <col min="2053" max="2053" width="16.28515625" style="25" customWidth="1"/>
    <col min="2054" max="2054" width="23" style="25" customWidth="1"/>
    <col min="2055" max="2055" width="17.85546875" style="25" customWidth="1"/>
    <col min="2056" max="2056" width="25.7109375" style="25" customWidth="1"/>
    <col min="2057" max="2304" width="9.140625" style="25"/>
    <col min="2305" max="2305" width="48.7109375" style="25" customWidth="1"/>
    <col min="2306" max="2306" width="9.140625" style="25"/>
    <col min="2307" max="2307" width="17.5703125" style="25" customWidth="1"/>
    <col min="2308" max="2308" width="18.7109375" style="25" customWidth="1"/>
    <col min="2309" max="2309" width="16.28515625" style="25" customWidth="1"/>
    <col min="2310" max="2310" width="23" style="25" customWidth="1"/>
    <col min="2311" max="2311" width="17.85546875" style="25" customWidth="1"/>
    <col min="2312" max="2312" width="25.7109375" style="25" customWidth="1"/>
    <col min="2313" max="2560" width="9.140625" style="25"/>
    <col min="2561" max="2561" width="48.7109375" style="25" customWidth="1"/>
    <col min="2562" max="2562" width="9.140625" style="25"/>
    <col min="2563" max="2563" width="17.5703125" style="25" customWidth="1"/>
    <col min="2564" max="2564" width="18.7109375" style="25" customWidth="1"/>
    <col min="2565" max="2565" width="16.28515625" style="25" customWidth="1"/>
    <col min="2566" max="2566" width="23" style="25" customWidth="1"/>
    <col min="2567" max="2567" width="17.85546875" style="25" customWidth="1"/>
    <col min="2568" max="2568" width="25.7109375" style="25" customWidth="1"/>
    <col min="2569" max="2816" width="9.140625" style="25"/>
    <col min="2817" max="2817" width="48.7109375" style="25" customWidth="1"/>
    <col min="2818" max="2818" width="9.140625" style="25"/>
    <col min="2819" max="2819" width="17.5703125" style="25" customWidth="1"/>
    <col min="2820" max="2820" width="18.7109375" style="25" customWidth="1"/>
    <col min="2821" max="2821" width="16.28515625" style="25" customWidth="1"/>
    <col min="2822" max="2822" width="23" style="25" customWidth="1"/>
    <col min="2823" max="2823" width="17.85546875" style="25" customWidth="1"/>
    <col min="2824" max="2824" width="25.7109375" style="25" customWidth="1"/>
    <col min="2825" max="3072" width="9.140625" style="25"/>
    <col min="3073" max="3073" width="48.7109375" style="25" customWidth="1"/>
    <col min="3074" max="3074" width="9.140625" style="25"/>
    <col min="3075" max="3075" width="17.5703125" style="25" customWidth="1"/>
    <col min="3076" max="3076" width="18.7109375" style="25" customWidth="1"/>
    <col min="3077" max="3077" width="16.28515625" style="25" customWidth="1"/>
    <col min="3078" max="3078" width="23" style="25" customWidth="1"/>
    <col min="3079" max="3079" width="17.85546875" style="25" customWidth="1"/>
    <col min="3080" max="3080" width="25.7109375" style="25" customWidth="1"/>
    <col min="3081" max="3328" width="9.140625" style="25"/>
    <col min="3329" max="3329" width="48.7109375" style="25" customWidth="1"/>
    <col min="3330" max="3330" width="9.140625" style="25"/>
    <col min="3331" max="3331" width="17.5703125" style="25" customWidth="1"/>
    <col min="3332" max="3332" width="18.7109375" style="25" customWidth="1"/>
    <col min="3333" max="3333" width="16.28515625" style="25" customWidth="1"/>
    <col min="3334" max="3334" width="23" style="25" customWidth="1"/>
    <col min="3335" max="3335" width="17.85546875" style="25" customWidth="1"/>
    <col min="3336" max="3336" width="25.7109375" style="25" customWidth="1"/>
    <col min="3337" max="3584" width="9.140625" style="25"/>
    <col min="3585" max="3585" width="48.7109375" style="25" customWidth="1"/>
    <col min="3586" max="3586" width="9.140625" style="25"/>
    <col min="3587" max="3587" width="17.5703125" style="25" customWidth="1"/>
    <col min="3588" max="3588" width="18.7109375" style="25" customWidth="1"/>
    <col min="3589" max="3589" width="16.28515625" style="25" customWidth="1"/>
    <col min="3590" max="3590" width="23" style="25" customWidth="1"/>
    <col min="3591" max="3591" width="17.85546875" style="25" customWidth="1"/>
    <col min="3592" max="3592" width="25.7109375" style="25" customWidth="1"/>
    <col min="3593" max="3840" width="9.140625" style="25"/>
    <col min="3841" max="3841" width="48.7109375" style="25" customWidth="1"/>
    <col min="3842" max="3842" width="9.140625" style="25"/>
    <col min="3843" max="3843" width="17.5703125" style="25" customWidth="1"/>
    <col min="3844" max="3844" width="18.7109375" style="25" customWidth="1"/>
    <col min="3845" max="3845" width="16.28515625" style="25" customWidth="1"/>
    <col min="3846" max="3846" width="23" style="25" customWidth="1"/>
    <col min="3847" max="3847" width="17.85546875" style="25" customWidth="1"/>
    <col min="3848" max="3848" width="25.7109375" style="25" customWidth="1"/>
    <col min="3849" max="4096" width="9.140625" style="25"/>
    <col min="4097" max="4097" width="48.7109375" style="25" customWidth="1"/>
    <col min="4098" max="4098" width="9.140625" style="25"/>
    <col min="4099" max="4099" width="17.5703125" style="25" customWidth="1"/>
    <col min="4100" max="4100" width="18.7109375" style="25" customWidth="1"/>
    <col min="4101" max="4101" width="16.28515625" style="25" customWidth="1"/>
    <col min="4102" max="4102" width="23" style="25" customWidth="1"/>
    <col min="4103" max="4103" width="17.85546875" style="25" customWidth="1"/>
    <col min="4104" max="4104" width="25.7109375" style="25" customWidth="1"/>
    <col min="4105" max="4352" width="9.140625" style="25"/>
    <col min="4353" max="4353" width="48.7109375" style="25" customWidth="1"/>
    <col min="4354" max="4354" width="9.140625" style="25"/>
    <col min="4355" max="4355" width="17.5703125" style="25" customWidth="1"/>
    <col min="4356" max="4356" width="18.7109375" style="25" customWidth="1"/>
    <col min="4357" max="4357" width="16.28515625" style="25" customWidth="1"/>
    <col min="4358" max="4358" width="23" style="25" customWidth="1"/>
    <col min="4359" max="4359" width="17.85546875" style="25" customWidth="1"/>
    <col min="4360" max="4360" width="25.7109375" style="25" customWidth="1"/>
    <col min="4361" max="4608" width="9.140625" style="25"/>
    <col min="4609" max="4609" width="48.7109375" style="25" customWidth="1"/>
    <col min="4610" max="4610" width="9.140625" style="25"/>
    <col min="4611" max="4611" width="17.5703125" style="25" customWidth="1"/>
    <col min="4612" max="4612" width="18.7109375" style="25" customWidth="1"/>
    <col min="4613" max="4613" width="16.28515625" style="25" customWidth="1"/>
    <col min="4614" max="4614" width="23" style="25" customWidth="1"/>
    <col min="4615" max="4615" width="17.85546875" style="25" customWidth="1"/>
    <col min="4616" max="4616" width="25.7109375" style="25" customWidth="1"/>
    <col min="4617" max="4864" width="9.140625" style="25"/>
    <col min="4865" max="4865" width="48.7109375" style="25" customWidth="1"/>
    <col min="4866" max="4866" width="9.140625" style="25"/>
    <col min="4867" max="4867" width="17.5703125" style="25" customWidth="1"/>
    <col min="4868" max="4868" width="18.7109375" style="25" customWidth="1"/>
    <col min="4869" max="4869" width="16.28515625" style="25" customWidth="1"/>
    <col min="4870" max="4870" width="23" style="25" customWidth="1"/>
    <col min="4871" max="4871" width="17.85546875" style="25" customWidth="1"/>
    <col min="4872" max="4872" width="25.7109375" style="25" customWidth="1"/>
    <col min="4873" max="5120" width="9.140625" style="25"/>
    <col min="5121" max="5121" width="48.7109375" style="25" customWidth="1"/>
    <col min="5122" max="5122" width="9.140625" style="25"/>
    <col min="5123" max="5123" width="17.5703125" style="25" customWidth="1"/>
    <col min="5124" max="5124" width="18.7109375" style="25" customWidth="1"/>
    <col min="5125" max="5125" width="16.28515625" style="25" customWidth="1"/>
    <col min="5126" max="5126" width="23" style="25" customWidth="1"/>
    <col min="5127" max="5127" width="17.85546875" style="25" customWidth="1"/>
    <col min="5128" max="5128" width="25.7109375" style="25" customWidth="1"/>
    <col min="5129" max="5376" width="9.140625" style="25"/>
    <col min="5377" max="5377" width="48.7109375" style="25" customWidth="1"/>
    <col min="5378" max="5378" width="9.140625" style="25"/>
    <col min="5379" max="5379" width="17.5703125" style="25" customWidth="1"/>
    <col min="5380" max="5380" width="18.7109375" style="25" customWidth="1"/>
    <col min="5381" max="5381" width="16.28515625" style="25" customWidth="1"/>
    <col min="5382" max="5382" width="23" style="25" customWidth="1"/>
    <col min="5383" max="5383" width="17.85546875" style="25" customWidth="1"/>
    <col min="5384" max="5384" width="25.7109375" style="25" customWidth="1"/>
    <col min="5385" max="5632" width="9.140625" style="25"/>
    <col min="5633" max="5633" width="48.7109375" style="25" customWidth="1"/>
    <col min="5634" max="5634" width="9.140625" style="25"/>
    <col min="5635" max="5635" width="17.5703125" style="25" customWidth="1"/>
    <col min="5636" max="5636" width="18.7109375" style="25" customWidth="1"/>
    <col min="5637" max="5637" width="16.28515625" style="25" customWidth="1"/>
    <col min="5638" max="5638" width="23" style="25" customWidth="1"/>
    <col min="5639" max="5639" width="17.85546875" style="25" customWidth="1"/>
    <col min="5640" max="5640" width="25.7109375" style="25" customWidth="1"/>
    <col min="5641" max="5888" width="9.140625" style="25"/>
    <col min="5889" max="5889" width="48.7109375" style="25" customWidth="1"/>
    <col min="5890" max="5890" width="9.140625" style="25"/>
    <col min="5891" max="5891" width="17.5703125" style="25" customWidth="1"/>
    <col min="5892" max="5892" width="18.7109375" style="25" customWidth="1"/>
    <col min="5893" max="5893" width="16.28515625" style="25" customWidth="1"/>
    <col min="5894" max="5894" width="23" style="25" customWidth="1"/>
    <col min="5895" max="5895" width="17.85546875" style="25" customWidth="1"/>
    <col min="5896" max="5896" width="25.7109375" style="25" customWidth="1"/>
    <col min="5897" max="6144" width="9.140625" style="25"/>
    <col min="6145" max="6145" width="48.7109375" style="25" customWidth="1"/>
    <col min="6146" max="6146" width="9.140625" style="25"/>
    <col min="6147" max="6147" width="17.5703125" style="25" customWidth="1"/>
    <col min="6148" max="6148" width="18.7109375" style="25" customWidth="1"/>
    <col min="6149" max="6149" width="16.28515625" style="25" customWidth="1"/>
    <col min="6150" max="6150" width="23" style="25" customWidth="1"/>
    <col min="6151" max="6151" width="17.85546875" style="25" customWidth="1"/>
    <col min="6152" max="6152" width="25.7109375" style="25" customWidth="1"/>
    <col min="6153" max="6400" width="9.140625" style="25"/>
    <col min="6401" max="6401" width="48.7109375" style="25" customWidth="1"/>
    <col min="6402" max="6402" width="9.140625" style="25"/>
    <col min="6403" max="6403" width="17.5703125" style="25" customWidth="1"/>
    <col min="6404" max="6404" width="18.7109375" style="25" customWidth="1"/>
    <col min="6405" max="6405" width="16.28515625" style="25" customWidth="1"/>
    <col min="6406" max="6406" width="23" style="25" customWidth="1"/>
    <col min="6407" max="6407" width="17.85546875" style="25" customWidth="1"/>
    <col min="6408" max="6408" width="25.7109375" style="25" customWidth="1"/>
    <col min="6409" max="6656" width="9.140625" style="25"/>
    <col min="6657" max="6657" width="48.7109375" style="25" customWidth="1"/>
    <col min="6658" max="6658" width="9.140625" style="25"/>
    <col min="6659" max="6659" width="17.5703125" style="25" customWidth="1"/>
    <col min="6660" max="6660" width="18.7109375" style="25" customWidth="1"/>
    <col min="6661" max="6661" width="16.28515625" style="25" customWidth="1"/>
    <col min="6662" max="6662" width="23" style="25" customWidth="1"/>
    <col min="6663" max="6663" width="17.85546875" style="25" customWidth="1"/>
    <col min="6664" max="6664" width="25.7109375" style="25" customWidth="1"/>
    <col min="6665" max="6912" width="9.140625" style="25"/>
    <col min="6913" max="6913" width="48.7109375" style="25" customWidth="1"/>
    <col min="6914" max="6914" width="9.140625" style="25"/>
    <col min="6915" max="6915" width="17.5703125" style="25" customWidth="1"/>
    <col min="6916" max="6916" width="18.7109375" style="25" customWidth="1"/>
    <col min="6917" max="6917" width="16.28515625" style="25" customWidth="1"/>
    <col min="6918" max="6918" width="23" style="25" customWidth="1"/>
    <col min="6919" max="6919" width="17.85546875" style="25" customWidth="1"/>
    <col min="6920" max="6920" width="25.7109375" style="25" customWidth="1"/>
    <col min="6921" max="7168" width="9.140625" style="25"/>
    <col min="7169" max="7169" width="48.7109375" style="25" customWidth="1"/>
    <col min="7170" max="7170" width="9.140625" style="25"/>
    <col min="7171" max="7171" width="17.5703125" style="25" customWidth="1"/>
    <col min="7172" max="7172" width="18.7109375" style="25" customWidth="1"/>
    <col min="7173" max="7173" width="16.28515625" style="25" customWidth="1"/>
    <col min="7174" max="7174" width="23" style="25" customWidth="1"/>
    <col min="7175" max="7175" width="17.85546875" style="25" customWidth="1"/>
    <col min="7176" max="7176" width="25.7109375" style="25" customWidth="1"/>
    <col min="7177" max="7424" width="9.140625" style="25"/>
    <col min="7425" max="7425" width="48.7109375" style="25" customWidth="1"/>
    <col min="7426" max="7426" width="9.140625" style="25"/>
    <col min="7427" max="7427" width="17.5703125" style="25" customWidth="1"/>
    <col min="7428" max="7428" width="18.7109375" style="25" customWidth="1"/>
    <col min="7429" max="7429" width="16.28515625" style="25" customWidth="1"/>
    <col min="7430" max="7430" width="23" style="25" customWidth="1"/>
    <col min="7431" max="7431" width="17.85546875" style="25" customWidth="1"/>
    <col min="7432" max="7432" width="25.7109375" style="25" customWidth="1"/>
    <col min="7433" max="7680" width="9.140625" style="25"/>
    <col min="7681" max="7681" width="48.7109375" style="25" customWidth="1"/>
    <col min="7682" max="7682" width="9.140625" style="25"/>
    <col min="7683" max="7683" width="17.5703125" style="25" customWidth="1"/>
    <col min="7684" max="7684" width="18.7109375" style="25" customWidth="1"/>
    <col min="7685" max="7685" width="16.28515625" style="25" customWidth="1"/>
    <col min="7686" max="7686" width="23" style="25" customWidth="1"/>
    <col min="7687" max="7687" width="17.85546875" style="25" customWidth="1"/>
    <col min="7688" max="7688" width="25.7109375" style="25" customWidth="1"/>
    <col min="7689" max="7936" width="9.140625" style="25"/>
    <col min="7937" max="7937" width="48.7109375" style="25" customWidth="1"/>
    <col min="7938" max="7938" width="9.140625" style="25"/>
    <col min="7939" max="7939" width="17.5703125" style="25" customWidth="1"/>
    <col min="7940" max="7940" width="18.7109375" style="25" customWidth="1"/>
    <col min="7941" max="7941" width="16.28515625" style="25" customWidth="1"/>
    <col min="7942" max="7942" width="23" style="25" customWidth="1"/>
    <col min="7943" max="7943" width="17.85546875" style="25" customWidth="1"/>
    <col min="7944" max="7944" width="25.7109375" style="25" customWidth="1"/>
    <col min="7945" max="8192" width="9.140625" style="25"/>
    <col min="8193" max="8193" width="48.7109375" style="25" customWidth="1"/>
    <col min="8194" max="8194" width="9.140625" style="25"/>
    <col min="8195" max="8195" width="17.5703125" style="25" customWidth="1"/>
    <col min="8196" max="8196" width="18.7109375" style="25" customWidth="1"/>
    <col min="8197" max="8197" width="16.28515625" style="25" customWidth="1"/>
    <col min="8198" max="8198" width="23" style="25" customWidth="1"/>
    <col min="8199" max="8199" width="17.85546875" style="25" customWidth="1"/>
    <col min="8200" max="8200" width="25.7109375" style="25" customWidth="1"/>
    <col min="8201" max="8448" width="9.140625" style="25"/>
    <col min="8449" max="8449" width="48.7109375" style="25" customWidth="1"/>
    <col min="8450" max="8450" width="9.140625" style="25"/>
    <col min="8451" max="8451" width="17.5703125" style="25" customWidth="1"/>
    <col min="8452" max="8452" width="18.7109375" style="25" customWidth="1"/>
    <col min="8453" max="8453" width="16.28515625" style="25" customWidth="1"/>
    <col min="8454" max="8454" width="23" style="25" customWidth="1"/>
    <col min="8455" max="8455" width="17.85546875" style="25" customWidth="1"/>
    <col min="8456" max="8456" width="25.7109375" style="25" customWidth="1"/>
    <col min="8457" max="8704" width="9.140625" style="25"/>
    <col min="8705" max="8705" width="48.7109375" style="25" customWidth="1"/>
    <col min="8706" max="8706" width="9.140625" style="25"/>
    <col min="8707" max="8707" width="17.5703125" style="25" customWidth="1"/>
    <col min="8708" max="8708" width="18.7109375" style="25" customWidth="1"/>
    <col min="8709" max="8709" width="16.28515625" style="25" customWidth="1"/>
    <col min="8710" max="8710" width="23" style="25" customWidth="1"/>
    <col min="8711" max="8711" width="17.85546875" style="25" customWidth="1"/>
    <col min="8712" max="8712" width="25.7109375" style="25" customWidth="1"/>
    <col min="8713" max="8960" width="9.140625" style="25"/>
    <col min="8961" max="8961" width="48.7109375" style="25" customWidth="1"/>
    <col min="8962" max="8962" width="9.140625" style="25"/>
    <col min="8963" max="8963" width="17.5703125" style="25" customWidth="1"/>
    <col min="8964" max="8964" width="18.7109375" style="25" customWidth="1"/>
    <col min="8965" max="8965" width="16.28515625" style="25" customWidth="1"/>
    <col min="8966" max="8966" width="23" style="25" customWidth="1"/>
    <col min="8967" max="8967" width="17.85546875" style="25" customWidth="1"/>
    <col min="8968" max="8968" width="25.7109375" style="25" customWidth="1"/>
    <col min="8969" max="9216" width="9.140625" style="25"/>
    <col min="9217" max="9217" width="48.7109375" style="25" customWidth="1"/>
    <col min="9218" max="9218" width="9.140625" style="25"/>
    <col min="9219" max="9219" width="17.5703125" style="25" customWidth="1"/>
    <col min="9220" max="9220" width="18.7109375" style="25" customWidth="1"/>
    <col min="9221" max="9221" width="16.28515625" style="25" customWidth="1"/>
    <col min="9222" max="9222" width="23" style="25" customWidth="1"/>
    <col min="9223" max="9223" width="17.85546875" style="25" customWidth="1"/>
    <col min="9224" max="9224" width="25.7109375" style="25" customWidth="1"/>
    <col min="9225" max="9472" width="9.140625" style="25"/>
    <col min="9473" max="9473" width="48.7109375" style="25" customWidth="1"/>
    <col min="9474" max="9474" width="9.140625" style="25"/>
    <col min="9475" max="9475" width="17.5703125" style="25" customWidth="1"/>
    <col min="9476" max="9476" width="18.7109375" style="25" customWidth="1"/>
    <col min="9477" max="9477" width="16.28515625" style="25" customWidth="1"/>
    <col min="9478" max="9478" width="23" style="25" customWidth="1"/>
    <col min="9479" max="9479" width="17.85546875" style="25" customWidth="1"/>
    <col min="9480" max="9480" width="25.7109375" style="25" customWidth="1"/>
    <col min="9481" max="9728" width="9.140625" style="25"/>
    <col min="9729" max="9729" width="48.7109375" style="25" customWidth="1"/>
    <col min="9730" max="9730" width="9.140625" style="25"/>
    <col min="9731" max="9731" width="17.5703125" style="25" customWidth="1"/>
    <col min="9732" max="9732" width="18.7109375" style="25" customWidth="1"/>
    <col min="9733" max="9733" width="16.28515625" style="25" customWidth="1"/>
    <col min="9734" max="9734" width="23" style="25" customWidth="1"/>
    <col min="9735" max="9735" width="17.85546875" style="25" customWidth="1"/>
    <col min="9736" max="9736" width="25.7109375" style="25" customWidth="1"/>
    <col min="9737" max="9984" width="9.140625" style="25"/>
    <col min="9985" max="9985" width="48.7109375" style="25" customWidth="1"/>
    <col min="9986" max="9986" width="9.140625" style="25"/>
    <col min="9987" max="9987" width="17.5703125" style="25" customWidth="1"/>
    <col min="9988" max="9988" width="18.7109375" style="25" customWidth="1"/>
    <col min="9989" max="9989" width="16.28515625" style="25" customWidth="1"/>
    <col min="9990" max="9990" width="23" style="25" customWidth="1"/>
    <col min="9991" max="9991" width="17.85546875" style="25" customWidth="1"/>
    <col min="9992" max="9992" width="25.7109375" style="25" customWidth="1"/>
    <col min="9993" max="10240" width="9.140625" style="25"/>
    <col min="10241" max="10241" width="48.7109375" style="25" customWidth="1"/>
    <col min="10242" max="10242" width="9.140625" style="25"/>
    <col min="10243" max="10243" width="17.5703125" style="25" customWidth="1"/>
    <col min="10244" max="10244" width="18.7109375" style="25" customWidth="1"/>
    <col min="10245" max="10245" width="16.28515625" style="25" customWidth="1"/>
    <col min="10246" max="10246" width="23" style="25" customWidth="1"/>
    <col min="10247" max="10247" width="17.85546875" style="25" customWidth="1"/>
    <col min="10248" max="10248" width="25.7109375" style="25" customWidth="1"/>
    <col min="10249" max="10496" width="9.140625" style="25"/>
    <col min="10497" max="10497" width="48.7109375" style="25" customWidth="1"/>
    <col min="10498" max="10498" width="9.140625" style="25"/>
    <col min="10499" max="10499" width="17.5703125" style="25" customWidth="1"/>
    <col min="10500" max="10500" width="18.7109375" style="25" customWidth="1"/>
    <col min="10501" max="10501" width="16.28515625" style="25" customWidth="1"/>
    <col min="10502" max="10502" width="23" style="25" customWidth="1"/>
    <col min="10503" max="10503" width="17.85546875" style="25" customWidth="1"/>
    <col min="10504" max="10504" width="25.7109375" style="25" customWidth="1"/>
    <col min="10505" max="10752" width="9.140625" style="25"/>
    <col min="10753" max="10753" width="48.7109375" style="25" customWidth="1"/>
    <col min="10754" max="10754" width="9.140625" style="25"/>
    <col min="10755" max="10755" width="17.5703125" style="25" customWidth="1"/>
    <col min="10756" max="10756" width="18.7109375" style="25" customWidth="1"/>
    <col min="10757" max="10757" width="16.28515625" style="25" customWidth="1"/>
    <col min="10758" max="10758" width="23" style="25" customWidth="1"/>
    <col min="10759" max="10759" width="17.85546875" style="25" customWidth="1"/>
    <col min="10760" max="10760" width="25.7109375" style="25" customWidth="1"/>
    <col min="10761" max="11008" width="9.140625" style="25"/>
    <col min="11009" max="11009" width="48.7109375" style="25" customWidth="1"/>
    <col min="11010" max="11010" width="9.140625" style="25"/>
    <col min="11011" max="11011" width="17.5703125" style="25" customWidth="1"/>
    <col min="11012" max="11012" width="18.7109375" style="25" customWidth="1"/>
    <col min="11013" max="11013" width="16.28515625" style="25" customWidth="1"/>
    <col min="11014" max="11014" width="23" style="25" customWidth="1"/>
    <col min="11015" max="11015" width="17.85546875" style="25" customWidth="1"/>
    <col min="11016" max="11016" width="25.7109375" style="25" customWidth="1"/>
    <col min="11017" max="11264" width="9.140625" style="25"/>
    <col min="11265" max="11265" width="48.7109375" style="25" customWidth="1"/>
    <col min="11266" max="11266" width="9.140625" style="25"/>
    <col min="11267" max="11267" width="17.5703125" style="25" customWidth="1"/>
    <col min="11268" max="11268" width="18.7109375" style="25" customWidth="1"/>
    <col min="11269" max="11269" width="16.28515625" style="25" customWidth="1"/>
    <col min="11270" max="11270" width="23" style="25" customWidth="1"/>
    <col min="11271" max="11271" width="17.85546875" style="25" customWidth="1"/>
    <col min="11272" max="11272" width="25.7109375" style="25" customWidth="1"/>
    <col min="11273" max="11520" width="9.140625" style="25"/>
    <col min="11521" max="11521" width="48.7109375" style="25" customWidth="1"/>
    <col min="11522" max="11522" width="9.140625" style="25"/>
    <col min="11523" max="11523" width="17.5703125" style="25" customWidth="1"/>
    <col min="11524" max="11524" width="18.7109375" style="25" customWidth="1"/>
    <col min="11525" max="11525" width="16.28515625" style="25" customWidth="1"/>
    <col min="11526" max="11526" width="23" style="25" customWidth="1"/>
    <col min="11527" max="11527" width="17.85546875" style="25" customWidth="1"/>
    <col min="11528" max="11528" width="25.7109375" style="25" customWidth="1"/>
    <col min="11529" max="11776" width="9.140625" style="25"/>
    <col min="11777" max="11777" width="48.7109375" style="25" customWidth="1"/>
    <col min="11778" max="11778" width="9.140625" style="25"/>
    <col min="11779" max="11779" width="17.5703125" style="25" customWidth="1"/>
    <col min="11780" max="11780" width="18.7109375" style="25" customWidth="1"/>
    <col min="11781" max="11781" width="16.28515625" style="25" customWidth="1"/>
    <col min="11782" max="11782" width="23" style="25" customWidth="1"/>
    <col min="11783" max="11783" width="17.85546875" style="25" customWidth="1"/>
    <col min="11784" max="11784" width="25.7109375" style="25" customWidth="1"/>
    <col min="11785" max="12032" width="9.140625" style="25"/>
    <col min="12033" max="12033" width="48.7109375" style="25" customWidth="1"/>
    <col min="12034" max="12034" width="9.140625" style="25"/>
    <col min="12035" max="12035" width="17.5703125" style="25" customWidth="1"/>
    <col min="12036" max="12036" width="18.7109375" style="25" customWidth="1"/>
    <col min="12037" max="12037" width="16.28515625" style="25" customWidth="1"/>
    <col min="12038" max="12038" width="23" style="25" customWidth="1"/>
    <col min="12039" max="12039" width="17.85546875" style="25" customWidth="1"/>
    <col min="12040" max="12040" width="25.7109375" style="25" customWidth="1"/>
    <col min="12041" max="12288" width="9.140625" style="25"/>
    <col min="12289" max="12289" width="48.7109375" style="25" customWidth="1"/>
    <col min="12290" max="12290" width="9.140625" style="25"/>
    <col min="12291" max="12291" width="17.5703125" style="25" customWidth="1"/>
    <col min="12292" max="12292" width="18.7109375" style="25" customWidth="1"/>
    <col min="12293" max="12293" width="16.28515625" style="25" customWidth="1"/>
    <col min="12294" max="12294" width="23" style="25" customWidth="1"/>
    <col min="12295" max="12295" width="17.85546875" style="25" customWidth="1"/>
    <col min="12296" max="12296" width="25.7109375" style="25" customWidth="1"/>
    <col min="12297" max="12544" width="9.140625" style="25"/>
    <col min="12545" max="12545" width="48.7109375" style="25" customWidth="1"/>
    <col min="12546" max="12546" width="9.140625" style="25"/>
    <col min="12547" max="12547" width="17.5703125" style="25" customWidth="1"/>
    <col min="12548" max="12548" width="18.7109375" style="25" customWidth="1"/>
    <col min="12549" max="12549" width="16.28515625" style="25" customWidth="1"/>
    <col min="12550" max="12550" width="23" style="25" customWidth="1"/>
    <col min="12551" max="12551" width="17.85546875" style="25" customWidth="1"/>
    <col min="12552" max="12552" width="25.7109375" style="25" customWidth="1"/>
    <col min="12553" max="12800" width="9.140625" style="25"/>
    <col min="12801" max="12801" width="48.7109375" style="25" customWidth="1"/>
    <col min="12802" max="12802" width="9.140625" style="25"/>
    <col min="12803" max="12803" width="17.5703125" style="25" customWidth="1"/>
    <col min="12804" max="12804" width="18.7109375" style="25" customWidth="1"/>
    <col min="12805" max="12805" width="16.28515625" style="25" customWidth="1"/>
    <col min="12806" max="12806" width="23" style="25" customWidth="1"/>
    <col min="12807" max="12807" width="17.85546875" style="25" customWidth="1"/>
    <col min="12808" max="12808" width="25.7109375" style="25" customWidth="1"/>
    <col min="12809" max="13056" width="9.140625" style="25"/>
    <col min="13057" max="13057" width="48.7109375" style="25" customWidth="1"/>
    <col min="13058" max="13058" width="9.140625" style="25"/>
    <col min="13059" max="13059" width="17.5703125" style="25" customWidth="1"/>
    <col min="13060" max="13060" width="18.7109375" style="25" customWidth="1"/>
    <col min="13061" max="13061" width="16.28515625" style="25" customWidth="1"/>
    <col min="13062" max="13062" width="23" style="25" customWidth="1"/>
    <col min="13063" max="13063" width="17.85546875" style="25" customWidth="1"/>
    <col min="13064" max="13064" width="25.7109375" style="25" customWidth="1"/>
    <col min="13065" max="13312" width="9.140625" style="25"/>
    <col min="13313" max="13313" width="48.7109375" style="25" customWidth="1"/>
    <col min="13314" max="13314" width="9.140625" style="25"/>
    <col min="13315" max="13315" width="17.5703125" style="25" customWidth="1"/>
    <col min="13316" max="13316" width="18.7109375" style="25" customWidth="1"/>
    <col min="13317" max="13317" width="16.28515625" style="25" customWidth="1"/>
    <col min="13318" max="13318" width="23" style="25" customWidth="1"/>
    <col min="13319" max="13319" width="17.85546875" style="25" customWidth="1"/>
    <col min="13320" max="13320" width="25.7109375" style="25" customWidth="1"/>
    <col min="13321" max="13568" width="9.140625" style="25"/>
    <col min="13569" max="13569" width="48.7109375" style="25" customWidth="1"/>
    <col min="13570" max="13570" width="9.140625" style="25"/>
    <col min="13571" max="13571" width="17.5703125" style="25" customWidth="1"/>
    <col min="13572" max="13572" width="18.7109375" style="25" customWidth="1"/>
    <col min="13573" max="13573" width="16.28515625" style="25" customWidth="1"/>
    <col min="13574" max="13574" width="23" style="25" customWidth="1"/>
    <col min="13575" max="13575" width="17.85546875" style="25" customWidth="1"/>
    <col min="13576" max="13576" width="25.7109375" style="25" customWidth="1"/>
    <col min="13577" max="13824" width="9.140625" style="25"/>
    <col min="13825" max="13825" width="48.7109375" style="25" customWidth="1"/>
    <col min="13826" max="13826" width="9.140625" style="25"/>
    <col min="13827" max="13827" width="17.5703125" style="25" customWidth="1"/>
    <col min="13828" max="13828" width="18.7109375" style="25" customWidth="1"/>
    <col min="13829" max="13829" width="16.28515625" style="25" customWidth="1"/>
    <col min="13830" max="13830" width="23" style="25" customWidth="1"/>
    <col min="13831" max="13831" width="17.85546875" style="25" customWidth="1"/>
    <col min="13832" max="13832" width="25.7109375" style="25" customWidth="1"/>
    <col min="13833" max="14080" width="9.140625" style="25"/>
    <col min="14081" max="14081" width="48.7109375" style="25" customWidth="1"/>
    <col min="14082" max="14082" width="9.140625" style="25"/>
    <col min="14083" max="14083" width="17.5703125" style="25" customWidth="1"/>
    <col min="14084" max="14084" width="18.7109375" style="25" customWidth="1"/>
    <col min="14085" max="14085" width="16.28515625" style="25" customWidth="1"/>
    <col min="14086" max="14086" width="23" style="25" customWidth="1"/>
    <col min="14087" max="14087" width="17.85546875" style="25" customWidth="1"/>
    <col min="14088" max="14088" width="25.7109375" style="25" customWidth="1"/>
    <col min="14089" max="14336" width="9.140625" style="25"/>
    <col min="14337" max="14337" width="48.7109375" style="25" customWidth="1"/>
    <col min="14338" max="14338" width="9.140625" style="25"/>
    <col min="14339" max="14339" width="17.5703125" style="25" customWidth="1"/>
    <col min="14340" max="14340" width="18.7109375" style="25" customWidth="1"/>
    <col min="14341" max="14341" width="16.28515625" style="25" customWidth="1"/>
    <col min="14342" max="14342" width="23" style="25" customWidth="1"/>
    <col min="14343" max="14343" width="17.85546875" style="25" customWidth="1"/>
    <col min="14344" max="14344" width="25.7109375" style="25" customWidth="1"/>
    <col min="14345" max="14592" width="9.140625" style="25"/>
    <col min="14593" max="14593" width="48.7109375" style="25" customWidth="1"/>
    <col min="14594" max="14594" width="9.140625" style="25"/>
    <col min="14595" max="14595" width="17.5703125" style="25" customWidth="1"/>
    <col min="14596" max="14596" width="18.7109375" style="25" customWidth="1"/>
    <col min="14597" max="14597" width="16.28515625" style="25" customWidth="1"/>
    <col min="14598" max="14598" width="23" style="25" customWidth="1"/>
    <col min="14599" max="14599" width="17.85546875" style="25" customWidth="1"/>
    <col min="14600" max="14600" width="25.7109375" style="25" customWidth="1"/>
    <col min="14601" max="14848" width="9.140625" style="25"/>
    <col min="14849" max="14849" width="48.7109375" style="25" customWidth="1"/>
    <col min="14850" max="14850" width="9.140625" style="25"/>
    <col min="14851" max="14851" width="17.5703125" style="25" customWidth="1"/>
    <col min="14852" max="14852" width="18.7109375" style="25" customWidth="1"/>
    <col min="14853" max="14853" width="16.28515625" style="25" customWidth="1"/>
    <col min="14854" max="14854" width="23" style="25" customWidth="1"/>
    <col min="14855" max="14855" width="17.85546875" style="25" customWidth="1"/>
    <col min="14856" max="14856" width="25.7109375" style="25" customWidth="1"/>
    <col min="14857" max="15104" width="9.140625" style="25"/>
    <col min="15105" max="15105" width="48.7109375" style="25" customWidth="1"/>
    <col min="15106" max="15106" width="9.140625" style="25"/>
    <col min="15107" max="15107" width="17.5703125" style="25" customWidth="1"/>
    <col min="15108" max="15108" width="18.7109375" style="25" customWidth="1"/>
    <col min="15109" max="15109" width="16.28515625" style="25" customWidth="1"/>
    <col min="15110" max="15110" width="23" style="25" customWidth="1"/>
    <col min="15111" max="15111" width="17.85546875" style="25" customWidth="1"/>
    <col min="15112" max="15112" width="25.7109375" style="25" customWidth="1"/>
    <col min="15113" max="15360" width="9.140625" style="25"/>
    <col min="15361" max="15361" width="48.7109375" style="25" customWidth="1"/>
    <col min="15362" max="15362" width="9.140625" style="25"/>
    <col min="15363" max="15363" width="17.5703125" style="25" customWidth="1"/>
    <col min="15364" max="15364" width="18.7109375" style="25" customWidth="1"/>
    <col min="15365" max="15365" width="16.28515625" style="25" customWidth="1"/>
    <col min="15366" max="15366" width="23" style="25" customWidth="1"/>
    <col min="15367" max="15367" width="17.85546875" style="25" customWidth="1"/>
    <col min="15368" max="15368" width="25.7109375" style="25" customWidth="1"/>
    <col min="15369" max="15616" width="9.140625" style="25"/>
    <col min="15617" max="15617" width="48.7109375" style="25" customWidth="1"/>
    <col min="15618" max="15618" width="9.140625" style="25"/>
    <col min="15619" max="15619" width="17.5703125" style="25" customWidth="1"/>
    <col min="15620" max="15620" width="18.7109375" style="25" customWidth="1"/>
    <col min="15621" max="15621" width="16.28515625" style="25" customWidth="1"/>
    <col min="15622" max="15622" width="23" style="25" customWidth="1"/>
    <col min="15623" max="15623" width="17.85546875" style="25" customWidth="1"/>
    <col min="15624" max="15624" width="25.7109375" style="25" customWidth="1"/>
    <col min="15625" max="15872" width="9.140625" style="25"/>
    <col min="15873" max="15873" width="48.7109375" style="25" customWidth="1"/>
    <col min="15874" max="15874" width="9.140625" style="25"/>
    <col min="15875" max="15875" width="17.5703125" style="25" customWidth="1"/>
    <col min="15876" max="15876" width="18.7109375" style="25" customWidth="1"/>
    <col min="15877" max="15877" width="16.28515625" style="25" customWidth="1"/>
    <col min="15878" max="15878" width="23" style="25" customWidth="1"/>
    <col min="15879" max="15879" width="17.85546875" style="25" customWidth="1"/>
    <col min="15880" max="15880" width="25.7109375" style="25" customWidth="1"/>
    <col min="15881" max="16128" width="9.140625" style="25"/>
    <col min="16129" max="16129" width="48.7109375" style="25" customWidth="1"/>
    <col min="16130" max="16130" width="9.140625" style="25"/>
    <col min="16131" max="16131" width="17.5703125" style="25" customWidth="1"/>
    <col min="16132" max="16132" width="18.7109375" style="25" customWidth="1"/>
    <col min="16133" max="16133" width="16.28515625" style="25" customWidth="1"/>
    <col min="16134" max="16134" width="23" style="25" customWidth="1"/>
    <col min="16135" max="16135" width="17.85546875" style="25" customWidth="1"/>
    <col min="16136" max="16136" width="25.7109375" style="25" customWidth="1"/>
    <col min="16137" max="16384" width="9.140625" style="25"/>
  </cols>
  <sheetData>
    <row r="2" spans="2:13" ht="39.75" customHeight="1">
      <c r="B2" s="819" t="str">
        <f>Słownik!B305</f>
        <v>SCR - ryzyko ubezpieczeniowe w ubezpieczeniach na życie</v>
      </c>
      <c r="C2" s="820"/>
      <c r="D2" s="820"/>
      <c r="E2" s="820"/>
      <c r="F2" s="820"/>
      <c r="G2" s="820"/>
      <c r="H2" s="820"/>
      <c r="I2" s="820"/>
      <c r="J2" s="821"/>
    </row>
    <row r="3" spans="2:13" ht="15" customHeight="1">
      <c r="B3" s="192" t="str">
        <f>Słownik!B10</f>
        <v>Nazwa zakładu ubezpieczeń/reasekuracji:</v>
      </c>
      <c r="C3" s="192"/>
      <c r="D3" s="192"/>
      <c r="E3" s="192"/>
      <c r="F3" s="192"/>
      <c r="G3" s="192"/>
      <c r="H3" s="192"/>
      <c r="I3" s="192"/>
      <c r="J3" s="194"/>
    </row>
    <row r="4" spans="2:13" ht="19.5" customHeight="1">
      <c r="B4" s="208" t="str">
        <f>IF(Nazwa_ZU=0," ",Nazwa_ZU)</f>
        <v xml:space="preserve"> </v>
      </c>
      <c r="C4" s="248" t="str">
        <f>Słownik!$B$306</f>
        <v>Indeks</v>
      </c>
      <c r="D4" s="248" t="str">
        <f>Słownik!$B$247</f>
        <v>Struktura wymogu SCR</v>
      </c>
      <c r="E4" s="195"/>
      <c r="F4" s="195"/>
      <c r="G4" s="196"/>
      <c r="H4" s="196"/>
      <c r="I4" s="197"/>
      <c r="J4" s="197"/>
    </row>
    <row r="5" spans="2:13" ht="24" customHeight="1">
      <c r="B5" s="363"/>
      <c r="C5" s="364"/>
      <c r="D5" s="365"/>
      <c r="E5" s="364"/>
      <c r="F5" s="364"/>
      <c r="G5" s="367"/>
      <c r="H5" s="367"/>
      <c r="I5" s="367"/>
      <c r="J5" s="366"/>
    </row>
    <row r="6" spans="2:13" ht="12.75" customHeight="1">
      <c r="B6" s="351" t="str">
        <f>Słownik!B307</f>
        <v>Czy zastosowano uproszczenie dla ryzyka śmiertelności</v>
      </c>
      <c r="C6" s="352"/>
      <c r="D6" s="365"/>
      <c r="E6" s="364"/>
      <c r="F6" s="364"/>
      <c r="G6" s="367"/>
      <c r="H6" s="367"/>
      <c r="I6" s="367"/>
      <c r="J6" s="366"/>
      <c r="K6" s="88"/>
      <c r="L6" s="88"/>
    </row>
    <row r="7" spans="2:13" ht="14.25" customHeight="1">
      <c r="B7" s="351" t="str">
        <f>Słownik!B308</f>
        <v>Czy zastosowano uproszczenie dla ryzyka długowieczności</v>
      </c>
      <c r="C7" s="352"/>
      <c r="D7" s="365"/>
      <c r="E7" s="364"/>
      <c r="F7" s="364"/>
      <c r="G7" s="367"/>
      <c r="H7" s="367"/>
      <c r="I7" s="367"/>
      <c r="J7" s="366"/>
      <c r="K7" s="88"/>
      <c r="L7" s="88"/>
      <c r="M7" s="88"/>
    </row>
    <row r="8" spans="2:13" ht="27.75" customHeight="1">
      <c r="B8" s="351" t="str">
        <f>Słownik!B309</f>
        <v>Czy zastosowano uproszczenie dla ryzyka niepełnosprawności - zachorowalności</v>
      </c>
      <c r="C8" s="352"/>
      <c r="D8" s="365"/>
      <c r="E8" s="364"/>
      <c r="F8" s="364"/>
      <c r="G8" s="367"/>
      <c r="H8" s="367"/>
      <c r="I8" s="367"/>
      <c r="J8" s="366"/>
      <c r="K8" s="88"/>
      <c r="L8" s="88"/>
      <c r="M8" s="88"/>
    </row>
    <row r="9" spans="2:13" ht="27" customHeight="1">
      <c r="B9" s="351" t="str">
        <f>Słownik!B311</f>
        <v>Czy zastosowano uproszczenie dla ryzyka związanego z wysokością ponoszonych kosztów</v>
      </c>
      <c r="C9" s="352"/>
      <c r="D9" s="363"/>
      <c r="E9" s="373"/>
      <c r="F9" s="373"/>
      <c r="G9" s="373"/>
      <c r="H9" s="364"/>
      <c r="I9" s="364"/>
      <c r="J9" s="280"/>
    </row>
    <row r="10" spans="2:13" ht="26.25" customHeight="1">
      <c r="B10" s="351" t="str">
        <f>Słownik!B310</f>
        <v>Czy zastosowano uproszczenie dla ryzyka związanego z rezygnacjami z umów</v>
      </c>
      <c r="C10" s="352"/>
      <c r="D10" s="363"/>
      <c r="E10" s="373"/>
      <c r="F10" s="373"/>
      <c r="G10" s="373"/>
      <c r="H10" s="364"/>
      <c r="I10" s="364"/>
      <c r="J10" s="280"/>
    </row>
    <row r="11" spans="2:13" ht="14.25" customHeight="1">
      <c r="B11" s="351" t="str">
        <f>Słownik!B312</f>
        <v>Czy zastosowano uproszczenie dla ryzyka katastroficznego</v>
      </c>
      <c r="C11" s="352"/>
      <c r="D11" s="363"/>
      <c r="E11" s="373"/>
      <c r="F11" s="373"/>
      <c r="G11" s="373"/>
      <c r="H11" s="364"/>
      <c r="I11" s="364"/>
      <c r="J11" s="280"/>
    </row>
    <row r="12" spans="2:13" ht="14.25" customHeight="1">
      <c r="I12" s="570"/>
      <c r="J12" s="280"/>
    </row>
    <row r="13" spans="2:13">
      <c r="I13" s="570"/>
      <c r="J13" s="280"/>
    </row>
    <row r="14" spans="2:13">
      <c r="B14" s="375"/>
      <c r="C14" s="376"/>
      <c r="D14" s="376"/>
      <c r="E14" s="376"/>
      <c r="F14" s="376"/>
      <c r="G14" s="376"/>
      <c r="H14" s="377"/>
      <c r="I14" s="377"/>
      <c r="J14" s="280"/>
    </row>
    <row r="15" spans="2:13" ht="45.75" customHeight="1">
      <c r="B15" s="378"/>
      <c r="C15" s="744" t="str">
        <f>Słownik!B250</f>
        <v>Początkowe wartości bezwzględne przed szokiem</v>
      </c>
      <c r="D15" s="745"/>
      <c r="E15" s="766" t="str">
        <f>Słownik!B251</f>
        <v>Wartości bezwględne po szoku</v>
      </c>
      <c r="F15" s="766"/>
      <c r="G15" s="766"/>
      <c r="H15" s="766"/>
      <c r="I15" s="766"/>
      <c r="J15" s="375"/>
    </row>
    <row r="16" spans="2:13" ht="110.25" customHeight="1">
      <c r="B16" s="379"/>
      <c r="C16" s="205" t="str">
        <f>Słownik!B252</f>
        <v>Aktywa</v>
      </c>
      <c r="D16" s="205" t="str">
        <f>Słownik!B253</f>
        <v>Zobowiązania</v>
      </c>
      <c r="E16" s="205" t="str">
        <f>Słownik!B252</f>
        <v>Aktywa</v>
      </c>
      <c r="F16" s="205" t="str">
        <f>Słownik!B255</f>
        <v>Zobowiązania 
(z uwzględnieniem zdolności RTU do pokrywania strat)</v>
      </c>
      <c r="G16" s="205" t="str">
        <f>Słownik!B257</f>
        <v>Wymóg kapitałowy netto</v>
      </c>
      <c r="H16" s="205" t="str">
        <f>Słownik!B258</f>
        <v>Zobowiązania (z wyłączeniem zdolności RTU do pokrywania strat)</v>
      </c>
      <c r="I16" s="205" t="str">
        <f>Słownik!B260</f>
        <v>Wymóg kapitałowy brutto</v>
      </c>
      <c r="J16" s="375"/>
      <c r="K16" s="26"/>
      <c r="L16" s="26"/>
    </row>
    <row r="17" spans="2:15">
      <c r="B17" s="371" t="s">
        <v>683</v>
      </c>
      <c r="C17" s="372"/>
      <c r="D17" s="372"/>
      <c r="E17" s="372"/>
      <c r="F17" s="372"/>
      <c r="G17" s="372"/>
      <c r="H17" s="372"/>
      <c r="I17" s="372"/>
      <c r="J17" s="131"/>
      <c r="K17" s="26"/>
      <c r="L17" s="26"/>
    </row>
    <row r="18" spans="2:15" ht="15">
      <c r="B18" s="128" t="str">
        <f>Słownik!B314</f>
        <v xml:space="preserve">Ryzyko śmiertelności </v>
      </c>
      <c r="C18" s="569">
        <v>0</v>
      </c>
      <c r="D18" s="569">
        <v>0</v>
      </c>
      <c r="E18" s="569">
        <v>0</v>
      </c>
      <c r="F18" s="569">
        <v>0</v>
      </c>
      <c r="G18" s="482">
        <f>MAX(0,C18-D18-(E18-F18))</f>
        <v>0</v>
      </c>
      <c r="H18" s="569">
        <v>0</v>
      </c>
      <c r="I18" s="482">
        <f>MAX(0,C18-D18-(E18-H18))</f>
        <v>0</v>
      </c>
      <c r="J18" s="570"/>
      <c r="K18" s="131"/>
      <c r="L18" s="131"/>
      <c r="M18" s="132"/>
      <c r="N18" s="132"/>
      <c r="O18" s="132"/>
    </row>
    <row r="19" spans="2:15" ht="15">
      <c r="B19" s="128" t="str">
        <f>Słownik!B315</f>
        <v>Ryzyko długowieczności</v>
      </c>
      <c r="C19" s="569">
        <v>0</v>
      </c>
      <c r="D19" s="569">
        <v>0</v>
      </c>
      <c r="E19" s="569">
        <v>0</v>
      </c>
      <c r="F19" s="569">
        <v>0</v>
      </c>
      <c r="G19" s="482">
        <f>MAX(0,C19-D19-(E19-F19))</f>
        <v>0</v>
      </c>
      <c r="H19" s="569">
        <v>0</v>
      </c>
      <c r="I19" s="482">
        <f>MAX(0,C19-D19-(E19-H19))</f>
        <v>0</v>
      </c>
      <c r="J19" s="570"/>
      <c r="K19" s="131"/>
      <c r="L19" s="131"/>
      <c r="M19" s="132"/>
      <c r="N19" s="132"/>
      <c r="O19" s="132"/>
    </row>
    <row r="20" spans="2:15" ht="15">
      <c r="B20" s="128" t="str">
        <f>Słownik!B316</f>
        <v xml:space="preserve">Ryzyko niepełnosprawności - zachorowalności </v>
      </c>
      <c r="C20" s="569">
        <v>0</v>
      </c>
      <c r="D20" s="569">
        <v>0</v>
      </c>
      <c r="E20" s="569">
        <v>0</v>
      </c>
      <c r="F20" s="569">
        <v>0</v>
      </c>
      <c r="G20" s="482">
        <f>MAX(0,C20-D20-(E20-F20))</f>
        <v>0</v>
      </c>
      <c r="H20" s="569">
        <v>0</v>
      </c>
      <c r="I20" s="482">
        <f>MAX(0,C20-D20-(E20-H20))</f>
        <v>0</v>
      </c>
      <c r="J20" s="570"/>
      <c r="K20" s="131"/>
      <c r="L20" s="131"/>
      <c r="M20" s="132"/>
      <c r="N20" s="132"/>
      <c r="O20" s="132"/>
    </row>
    <row r="21" spans="2:15" ht="15">
      <c r="B21" s="128" t="str">
        <f>Słownik!B320</f>
        <v>Ryzyko związane z rezygnacjami z umów</v>
      </c>
      <c r="C21" s="543"/>
      <c r="D21" s="543"/>
      <c r="E21" s="543"/>
      <c r="F21" s="543"/>
      <c r="G21" s="482">
        <f>IF($J$22="up",G22,IF($J$22="down",G23,G24))</f>
        <v>0</v>
      </c>
      <c r="H21" s="543"/>
      <c r="I21" s="482">
        <f>IF($J$22="up",I22,IF($J$22="down",I23,I24))</f>
        <v>0</v>
      </c>
      <c r="J21" s="674" t="str">
        <f>Słownik!B313</f>
        <v>Wykorzystany szok</v>
      </c>
      <c r="K21" s="131"/>
      <c r="L21" s="131"/>
      <c r="M21" s="132"/>
      <c r="N21" s="132"/>
      <c r="O21" s="132"/>
    </row>
    <row r="22" spans="2:15">
      <c r="B22" s="380" t="str">
        <f>Słownik!B321</f>
        <v>Ryzyko trwałego wzrostu wskaźnika rezygnacji z umów</v>
      </c>
      <c r="C22" s="701">
        <v>0</v>
      </c>
      <c r="D22" s="701">
        <v>0</v>
      </c>
      <c r="E22" s="701">
        <v>0</v>
      </c>
      <c r="F22" s="698">
        <v>0</v>
      </c>
      <c r="G22" s="480">
        <f t="shared" ref="G22:G27" si="0">MAX(0,C22-D22-(E22-F22))</f>
        <v>0</v>
      </c>
      <c r="H22" s="698">
        <v>0</v>
      </c>
      <c r="I22" s="480">
        <f t="shared" ref="I22:I27" si="1">MAX(0,C22-D22-(E22-H22))</f>
        <v>0</v>
      </c>
      <c r="J22" s="898" t="str">
        <f>IF(MAX(G22:G24)=G22,"up",IF(MAX(G22:G24)=G23,"down","mass"))</f>
        <v>up</v>
      </c>
      <c r="K22" s="131"/>
      <c r="L22" s="131"/>
      <c r="M22" s="132"/>
      <c r="N22" s="132"/>
      <c r="O22" s="132"/>
    </row>
    <row r="23" spans="2:15" ht="24.75" customHeight="1">
      <c r="B23" s="130" t="str">
        <f>Słownik!B322</f>
        <v>Ryzyko trwałego spadku wskaźnika rezygnacji z umów</v>
      </c>
      <c r="C23" s="702">
        <v>0</v>
      </c>
      <c r="D23" s="702">
        <v>0</v>
      </c>
      <c r="E23" s="702">
        <v>0</v>
      </c>
      <c r="F23" s="700">
        <v>0</v>
      </c>
      <c r="G23" s="480">
        <f t="shared" si="0"/>
        <v>0</v>
      </c>
      <c r="H23" s="700">
        <v>0</v>
      </c>
      <c r="I23" s="480">
        <f t="shared" si="1"/>
        <v>0</v>
      </c>
      <c r="J23" s="899"/>
      <c r="K23" s="131"/>
      <c r="L23" s="131"/>
      <c r="M23" s="132"/>
      <c r="N23" s="132"/>
      <c r="O23" s="132"/>
    </row>
    <row r="24" spans="2:15">
      <c r="B24" s="360" t="str">
        <f>Słownik!B323</f>
        <v>Ryzyko masowej rezygnacji z umów</v>
      </c>
      <c r="C24" s="703">
        <v>0</v>
      </c>
      <c r="D24" s="703">
        <v>0</v>
      </c>
      <c r="E24" s="703">
        <v>0</v>
      </c>
      <c r="F24" s="699">
        <v>0</v>
      </c>
      <c r="G24" s="480">
        <f t="shared" si="0"/>
        <v>0</v>
      </c>
      <c r="H24" s="699">
        <v>0</v>
      </c>
      <c r="I24" s="480">
        <f t="shared" si="1"/>
        <v>0</v>
      </c>
      <c r="J24" s="900"/>
      <c r="K24" s="131"/>
      <c r="L24" s="131"/>
      <c r="M24" s="132"/>
      <c r="N24" s="132"/>
      <c r="O24" s="132"/>
    </row>
    <row r="25" spans="2:15" ht="15">
      <c r="B25" s="128" t="str">
        <f>Słownik!B317</f>
        <v xml:space="preserve">Ryzyko związane z wysokością ponoszonych kosztów </v>
      </c>
      <c r="C25" s="569">
        <v>0</v>
      </c>
      <c r="D25" s="569">
        <v>0</v>
      </c>
      <c r="E25" s="569">
        <v>0</v>
      </c>
      <c r="F25" s="569">
        <v>0</v>
      </c>
      <c r="G25" s="482">
        <f t="shared" si="0"/>
        <v>0</v>
      </c>
      <c r="H25" s="569">
        <v>0</v>
      </c>
      <c r="I25" s="482">
        <f t="shared" si="1"/>
        <v>0</v>
      </c>
      <c r="K25" s="131"/>
      <c r="L25" s="131"/>
      <c r="M25" s="132"/>
      <c r="N25" s="132"/>
      <c r="O25" s="132"/>
    </row>
    <row r="26" spans="2:15" s="27" customFormat="1" ht="23.25" customHeight="1">
      <c r="B26" s="128" t="str">
        <f>Słownik!B318</f>
        <v xml:space="preserve">Ryzyko rewizji wysokości rent </v>
      </c>
      <c r="C26" s="569">
        <v>0</v>
      </c>
      <c r="D26" s="569">
        <v>0</v>
      </c>
      <c r="E26" s="569">
        <v>0</v>
      </c>
      <c r="F26" s="569">
        <v>0</v>
      </c>
      <c r="G26" s="482">
        <f t="shared" si="0"/>
        <v>0</v>
      </c>
      <c r="H26" s="569">
        <v>0</v>
      </c>
      <c r="I26" s="482">
        <f t="shared" si="1"/>
        <v>0</v>
      </c>
      <c r="K26" s="134"/>
      <c r="L26" s="134"/>
      <c r="M26" s="135"/>
      <c r="N26" s="135"/>
      <c r="O26" s="135"/>
    </row>
    <row r="27" spans="2:15" ht="15">
      <c r="B27" s="128" t="str">
        <f>Słownik!B319</f>
        <v xml:space="preserve">Ryzyko katastroficzne </v>
      </c>
      <c r="C27" s="569">
        <v>0</v>
      </c>
      <c r="D27" s="569">
        <v>0</v>
      </c>
      <c r="E27" s="569">
        <v>0</v>
      </c>
      <c r="F27" s="569">
        <v>0</v>
      </c>
      <c r="G27" s="482">
        <f t="shared" si="0"/>
        <v>0</v>
      </c>
      <c r="H27" s="569">
        <v>0</v>
      </c>
      <c r="I27" s="482">
        <f t="shared" si="1"/>
        <v>0</v>
      </c>
      <c r="J27" s="570"/>
      <c r="K27" s="131"/>
      <c r="L27" s="131"/>
      <c r="M27" s="132"/>
      <c r="N27" s="132"/>
      <c r="O27" s="132"/>
    </row>
    <row r="28" spans="2:15">
      <c r="B28" s="363"/>
      <c r="C28" s="571"/>
      <c r="D28" s="571"/>
      <c r="E28" s="571"/>
      <c r="F28" s="571"/>
      <c r="G28" s="572"/>
      <c r="H28" s="572"/>
      <c r="I28" s="572"/>
      <c r="J28" s="570"/>
      <c r="K28" s="131"/>
      <c r="L28" s="131"/>
      <c r="M28" s="132"/>
      <c r="N28" s="132"/>
      <c r="O28" s="132"/>
    </row>
    <row r="29" spans="2:15">
      <c r="B29" s="280"/>
      <c r="C29" s="571"/>
      <c r="D29" s="571"/>
      <c r="E29" s="571"/>
      <c r="F29" s="574"/>
      <c r="G29" s="571"/>
      <c r="H29" s="575"/>
      <c r="I29" s="575"/>
      <c r="J29" s="570"/>
      <c r="K29" s="131"/>
      <c r="L29" s="131"/>
      <c r="M29" s="132"/>
      <c r="N29" s="132"/>
      <c r="O29" s="132"/>
    </row>
    <row r="30" spans="2:15" ht="15" customHeight="1">
      <c r="B30" s="363"/>
      <c r="C30" s="571"/>
      <c r="D30" s="571"/>
      <c r="E30" s="571"/>
      <c r="F30" s="571"/>
      <c r="G30" s="571"/>
      <c r="H30" s="556" t="str">
        <f>Słownik!B285</f>
        <v>Wagi</v>
      </c>
      <c r="I30" s="576"/>
      <c r="J30" s="556" t="str">
        <f>Słownik!B285</f>
        <v>Wagi</v>
      </c>
      <c r="K30" s="131"/>
      <c r="L30" s="131"/>
      <c r="M30" s="132"/>
      <c r="N30" s="132"/>
      <c r="O30" s="132"/>
    </row>
    <row r="31" spans="2:15" ht="20.100000000000001" customHeight="1">
      <c r="B31" s="128" t="str">
        <f>B18</f>
        <v xml:space="preserve">Ryzyko śmiertelności </v>
      </c>
      <c r="C31" s="571"/>
      <c r="D31" s="571"/>
      <c r="E31" s="571"/>
      <c r="F31" s="571"/>
      <c r="G31" s="501">
        <f>G18</f>
        <v>0</v>
      </c>
      <c r="H31" s="480">
        <f t="array" ref="H31:H37">MMULT(Corr_Life,G31:G37)</f>
        <v>0</v>
      </c>
      <c r="I31" s="501">
        <f>I18</f>
        <v>0</v>
      </c>
      <c r="J31" s="480">
        <f t="array" ref="J31:J37">MMULT(Corr_Life,I31:I37)</f>
        <v>0</v>
      </c>
      <c r="K31" s="131"/>
      <c r="L31" s="131"/>
      <c r="M31" s="132"/>
      <c r="N31" s="132"/>
      <c r="O31" s="132"/>
    </row>
    <row r="32" spans="2:15" ht="20.100000000000001" customHeight="1">
      <c r="B32" s="128" t="str">
        <f>B19</f>
        <v>Ryzyko długowieczności</v>
      </c>
      <c r="C32" s="574"/>
      <c r="D32" s="574"/>
      <c r="E32" s="574"/>
      <c r="F32" s="574"/>
      <c r="G32" s="501">
        <f>G19</f>
        <v>0</v>
      </c>
      <c r="H32" s="480">
        <v>0</v>
      </c>
      <c r="I32" s="501">
        <f>I19</f>
        <v>0</v>
      </c>
      <c r="J32" s="480">
        <v>0</v>
      </c>
      <c r="K32" s="131"/>
      <c r="L32" s="131"/>
      <c r="M32" s="132"/>
      <c r="N32" s="132"/>
      <c r="O32" s="132"/>
    </row>
    <row r="33" spans="2:15" ht="20.100000000000001" customHeight="1">
      <c r="B33" s="128" t="str">
        <f>B20</f>
        <v xml:space="preserve">Ryzyko niepełnosprawności - zachorowalności </v>
      </c>
      <c r="C33" s="574"/>
      <c r="D33" s="574"/>
      <c r="E33" s="574"/>
      <c r="F33" s="574"/>
      <c r="G33" s="501">
        <f>G20</f>
        <v>0</v>
      </c>
      <c r="H33" s="480">
        <v>0</v>
      </c>
      <c r="I33" s="501">
        <f>I20</f>
        <v>0</v>
      </c>
      <c r="J33" s="480">
        <v>0</v>
      </c>
      <c r="K33" s="131"/>
      <c r="L33" s="131"/>
      <c r="M33" s="132"/>
      <c r="N33" s="132"/>
      <c r="O33" s="132"/>
    </row>
    <row r="34" spans="2:15" ht="20.100000000000001" customHeight="1">
      <c r="B34" s="128" t="str">
        <f>B21</f>
        <v>Ryzyko związane z rezygnacjami z umów</v>
      </c>
      <c r="C34" s="574"/>
      <c r="D34" s="574"/>
      <c r="E34" s="574"/>
      <c r="F34" s="574"/>
      <c r="G34" s="501">
        <f>G21</f>
        <v>0</v>
      </c>
      <c r="H34" s="480">
        <v>0</v>
      </c>
      <c r="I34" s="501">
        <f>I21</f>
        <v>0</v>
      </c>
      <c r="J34" s="480">
        <v>0</v>
      </c>
      <c r="K34" s="131"/>
      <c r="L34" s="131"/>
      <c r="M34" s="132"/>
      <c r="N34" s="132"/>
      <c r="O34" s="132"/>
    </row>
    <row r="35" spans="2:15" ht="20.100000000000001" customHeight="1">
      <c r="B35" s="128" t="str">
        <f>B25</f>
        <v xml:space="preserve">Ryzyko związane z wysokością ponoszonych kosztów </v>
      </c>
      <c r="C35" s="574"/>
      <c r="D35" s="574"/>
      <c r="E35" s="574"/>
      <c r="F35" s="574"/>
      <c r="G35" s="501">
        <f>G25</f>
        <v>0</v>
      </c>
      <c r="H35" s="480">
        <v>0</v>
      </c>
      <c r="I35" s="501">
        <f>I25</f>
        <v>0</v>
      </c>
      <c r="J35" s="480">
        <v>0</v>
      </c>
      <c r="K35" s="131"/>
      <c r="L35" s="131"/>
      <c r="M35" s="132"/>
      <c r="N35" s="132"/>
      <c r="O35" s="132"/>
    </row>
    <row r="36" spans="2:15" ht="20.100000000000001" customHeight="1">
      <c r="B36" s="128" t="str">
        <f>B26</f>
        <v xml:space="preserve">Ryzyko rewizji wysokości rent </v>
      </c>
      <c r="C36" s="574"/>
      <c r="D36" s="574"/>
      <c r="E36" s="574"/>
      <c r="F36" s="574"/>
      <c r="G36" s="501">
        <f>G26</f>
        <v>0</v>
      </c>
      <c r="H36" s="480">
        <v>0</v>
      </c>
      <c r="I36" s="501">
        <f>I26</f>
        <v>0</v>
      </c>
      <c r="J36" s="480">
        <v>0</v>
      </c>
      <c r="K36" s="131"/>
      <c r="L36" s="131"/>
      <c r="M36" s="132"/>
      <c r="N36" s="132"/>
      <c r="O36" s="132"/>
    </row>
    <row r="37" spans="2:15" ht="20.100000000000001" customHeight="1">
      <c r="B37" s="128" t="str">
        <f>B27</f>
        <v xml:space="preserve">Ryzyko katastroficzne </v>
      </c>
      <c r="C37" s="570"/>
      <c r="D37" s="570"/>
      <c r="E37" s="570"/>
      <c r="F37" s="570"/>
      <c r="G37" s="501">
        <f>G27</f>
        <v>0</v>
      </c>
      <c r="H37" s="480">
        <v>0</v>
      </c>
      <c r="I37" s="501">
        <f>I27</f>
        <v>0</v>
      </c>
      <c r="J37" s="480">
        <v>0</v>
      </c>
      <c r="K37" s="131"/>
      <c r="L37" s="131"/>
      <c r="M37" s="132"/>
      <c r="N37" s="132"/>
      <c r="O37" s="132"/>
    </row>
    <row r="38" spans="2:15" ht="20.100000000000001" customHeight="1">
      <c r="B38" s="280"/>
      <c r="C38" s="570"/>
      <c r="D38" s="570"/>
      <c r="E38" s="570"/>
      <c r="F38" s="570"/>
      <c r="G38" s="570"/>
      <c r="H38" s="570"/>
      <c r="I38" s="570"/>
      <c r="J38" s="570"/>
      <c r="K38" s="131"/>
      <c r="L38" s="131"/>
      <c r="M38" s="132"/>
      <c r="N38" s="132"/>
      <c r="O38" s="132"/>
    </row>
    <row r="39" spans="2:15" ht="20.100000000000001" customHeight="1">
      <c r="B39" s="375"/>
      <c r="C39" s="570"/>
      <c r="D39" s="570"/>
      <c r="E39" s="570"/>
      <c r="F39" s="570"/>
      <c r="G39" s="570"/>
      <c r="H39" s="570"/>
      <c r="I39" s="570"/>
      <c r="J39" s="570"/>
      <c r="K39" s="131"/>
      <c r="L39" s="131"/>
      <c r="M39" s="132"/>
      <c r="N39" s="132"/>
      <c r="O39" s="132"/>
    </row>
    <row r="40" spans="2:15" ht="20.100000000000001" customHeight="1">
      <c r="B40" s="128" t="str">
        <f>Słownik!B282</f>
        <v>Efekt dywersyfikacji</v>
      </c>
      <c r="C40" s="571"/>
      <c r="D40" s="571"/>
      <c r="E40" s="571"/>
      <c r="F40" s="571"/>
      <c r="G40" s="480">
        <f>G42-G41</f>
        <v>0</v>
      </c>
      <c r="H40" s="572"/>
      <c r="I40" s="480">
        <f>I42-I41</f>
        <v>0</v>
      </c>
      <c r="J40" s="570"/>
      <c r="K40" s="131"/>
      <c r="L40" s="131"/>
      <c r="M40" s="132"/>
      <c r="N40" s="132"/>
      <c r="O40" s="132"/>
    </row>
    <row r="41" spans="2:15" ht="24.75" customHeight="1">
      <c r="B41" s="381" t="str">
        <f>Słownik!B325</f>
        <v>Suma wymogów kapitałowych dla ryzyka ubez. w ubezpieczeniach na życie</v>
      </c>
      <c r="C41" s="571"/>
      <c r="D41" s="571"/>
      <c r="E41" s="571"/>
      <c r="F41" s="571"/>
      <c r="G41" s="480">
        <f>SUM(G31:G37)</f>
        <v>0</v>
      </c>
      <c r="H41" s="572"/>
      <c r="I41" s="480">
        <f>SUM(I31:I37)</f>
        <v>0</v>
      </c>
      <c r="J41" s="570"/>
      <c r="K41" s="131"/>
      <c r="L41" s="131"/>
      <c r="M41" s="132"/>
      <c r="N41" s="132"/>
      <c r="O41" s="132"/>
    </row>
    <row r="42" spans="2:15" ht="20.100000000000001" customHeight="1">
      <c r="B42" s="128" t="str">
        <f>Słownik!B324</f>
        <v>Wymóg kapitałowy dla ryzyka ubez. w ubezpieczeniach na życie</v>
      </c>
      <c r="C42" s="571"/>
      <c r="D42" s="571"/>
      <c r="E42" s="571"/>
      <c r="F42" s="571"/>
      <c r="G42" s="482">
        <f t="array" ref="G42">SQRT(MMULT(TRANSPOSE(G31:G37),H31:H37))</f>
        <v>0</v>
      </c>
      <c r="H42" s="577"/>
      <c r="I42" s="482">
        <f t="array" ref="I42">SQRT(MMULT(TRANSPOSE(I31:I37),J31:J37))</f>
        <v>0</v>
      </c>
      <c r="J42" s="570"/>
      <c r="K42" s="131"/>
      <c r="L42" s="131"/>
      <c r="M42" s="132"/>
      <c r="N42" s="132"/>
      <c r="O42" s="132"/>
    </row>
    <row r="43" spans="2:15">
      <c r="C43" s="132"/>
      <c r="D43" s="132"/>
      <c r="E43" s="132"/>
      <c r="F43" s="132"/>
      <c r="G43" s="132"/>
      <c r="H43" s="132"/>
      <c r="I43" s="132"/>
      <c r="J43" s="132"/>
      <c r="K43" s="131"/>
      <c r="L43" s="131"/>
      <c r="M43" s="132"/>
      <c r="N43" s="132"/>
      <c r="O43" s="132"/>
    </row>
    <row r="44" spans="2:15">
      <c r="C44" s="132"/>
      <c r="D44" s="132"/>
      <c r="E44" s="132"/>
      <c r="F44" s="132"/>
      <c r="G44" s="132"/>
      <c r="H44" s="132"/>
      <c r="I44" s="132"/>
      <c r="J44" s="132"/>
      <c r="K44" s="131"/>
      <c r="L44" s="131"/>
      <c r="M44" s="132"/>
      <c r="N44" s="132"/>
      <c r="O44" s="132"/>
    </row>
    <row r="45" spans="2:15">
      <c r="C45" s="132"/>
      <c r="D45" s="132"/>
      <c r="E45" s="132"/>
      <c r="F45" s="132"/>
      <c r="G45" s="132"/>
      <c r="H45" s="132"/>
      <c r="I45" s="132"/>
      <c r="J45" s="132"/>
      <c r="K45" s="131"/>
      <c r="L45" s="131"/>
      <c r="M45" s="132"/>
      <c r="N45" s="132"/>
      <c r="O45" s="132"/>
    </row>
    <row r="46" spans="2:15">
      <c r="C46" s="132"/>
      <c r="D46" s="132"/>
      <c r="E46" s="132"/>
      <c r="F46" s="132"/>
      <c r="G46" s="132"/>
      <c r="H46" s="132"/>
      <c r="I46" s="132"/>
      <c r="J46" s="132"/>
      <c r="K46" s="131"/>
      <c r="L46" s="131"/>
      <c r="M46" s="132"/>
      <c r="N46" s="132"/>
      <c r="O46" s="132"/>
    </row>
    <row r="47" spans="2:15">
      <c r="K47" s="26"/>
      <c r="L47" s="26"/>
    </row>
    <row r="48" spans="2:15">
      <c r="K48" s="26"/>
      <c r="L48" s="26"/>
    </row>
    <row r="49" spans="2:12">
      <c r="B49" s="26"/>
      <c r="C49" s="26"/>
      <c r="D49" s="26"/>
      <c r="E49" s="26"/>
      <c r="F49" s="26"/>
      <c r="G49" s="26"/>
      <c r="H49" s="26"/>
      <c r="I49" s="26"/>
      <c r="J49" s="26"/>
      <c r="K49" s="26"/>
      <c r="L49" s="26"/>
    </row>
    <row r="50" spans="2:12">
      <c r="B50" s="26"/>
      <c r="C50" s="26"/>
      <c r="D50" s="26"/>
      <c r="E50" s="26"/>
      <c r="F50" s="26"/>
      <c r="G50" s="26"/>
      <c r="H50" s="26"/>
      <c r="I50" s="26"/>
      <c r="J50" s="26"/>
      <c r="K50" s="26"/>
      <c r="L50" s="26"/>
    </row>
    <row r="51" spans="2:12">
      <c r="B51" s="26"/>
      <c r="C51" s="26"/>
      <c r="D51" s="26"/>
      <c r="E51" s="26"/>
      <c r="F51" s="26"/>
      <c r="G51" s="26"/>
      <c r="H51" s="26"/>
      <c r="I51" s="26"/>
      <c r="J51" s="26"/>
      <c r="K51" s="26"/>
      <c r="L51" s="26"/>
    </row>
    <row r="52" spans="2:12">
      <c r="B52" s="26"/>
      <c r="C52" s="26"/>
      <c r="D52" s="26"/>
      <c r="E52" s="26"/>
      <c r="F52" s="26"/>
      <c r="G52" s="26"/>
      <c r="H52" s="26"/>
      <c r="I52" s="26"/>
      <c r="J52" s="26"/>
      <c r="K52" s="26"/>
      <c r="L52" s="26"/>
    </row>
    <row r="53" spans="2:12">
      <c r="B53" s="26"/>
      <c r="C53" s="26"/>
      <c r="D53" s="26"/>
      <c r="E53" s="26"/>
      <c r="F53" s="26"/>
      <c r="G53" s="26"/>
      <c r="H53" s="26"/>
      <c r="I53" s="26"/>
      <c r="J53" s="26"/>
      <c r="K53" s="26"/>
      <c r="L53" s="26"/>
    </row>
    <row r="54" spans="2:12">
      <c r="B54" s="26"/>
      <c r="C54" s="26"/>
      <c r="D54" s="26"/>
      <c r="E54" s="26"/>
      <c r="F54" s="26"/>
      <c r="G54" s="26"/>
      <c r="H54" s="26"/>
      <c r="I54" s="26"/>
      <c r="J54" s="26"/>
      <c r="K54" s="26"/>
      <c r="L54" s="26"/>
    </row>
    <row r="55" spans="2:12">
      <c r="B55" s="26"/>
      <c r="C55" s="26"/>
      <c r="D55" s="26"/>
      <c r="E55" s="26"/>
      <c r="F55" s="26"/>
      <c r="G55" s="26"/>
      <c r="H55" s="26"/>
      <c r="I55" s="26"/>
      <c r="J55" s="26"/>
      <c r="K55" s="26"/>
      <c r="L55" s="26"/>
    </row>
  </sheetData>
  <mergeCells count="4">
    <mergeCell ref="C15:D15"/>
    <mergeCell ref="E15:I15"/>
    <mergeCell ref="B2:J2"/>
    <mergeCell ref="J22:J24"/>
  </mergeCells>
  <dataValidations count="1">
    <dataValidation type="list" allowBlank="1" showInputMessage="1" showErrorMessage="1" sqref="C6:C11">
      <formula1>"Tak,Nie"</formula1>
    </dataValidation>
  </dataValidations>
  <hyperlinks>
    <hyperlink ref="D4" location="'SCR Schemat'!A1" display="'SCR Schemat'!A1"/>
    <hyperlink ref="C4" location="Indeks!A1" display="Indeks"/>
  </hyperlinks>
  <pageMargins left="0.70866141732283472" right="0.70866141732283472" top="0.74803149606299213" bottom="0.74803149606299213" header="0.31496062992125984" footer="0.31496062992125984"/>
  <pageSetup paperSize="9" scale="47" fitToHeight="10" orientation="portrait" r:id="rId1"/>
  <headerFooter differentFirst="1">
    <firstFooter>&amp;C&amp;[209/&amp;[268</firstFooter>
  </headerFooter>
  <ignoredErrors>
    <ignoredError sqref="B2:D5 B18 B19 B20 B29:D33 B27 B28:D28 I28:J28 B41:D42 B40:D40 H40 J40 J18 J19 J20 J27 G2:H11 G29:H30 G28 G41:H41 I2:J11 I29:J30 I41:J41 E2:F11 E29:F30 E28:F28 E41:F42 E40:F40 B14:D17 G14:H17 I14:J17 J12:J13 E14:F17 H42 J42 G39:H39 G38 I39:J39 I38 G31:G33 I31:I33 B37:D39 E37:F39 G37 I37 E32:F33 F31 B11 B6 D6 B7 D7 B8 D8 B9 D9 B10 D10 D11"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tabColor theme="1" tint="0.34998626667073579"/>
    <pageSetUpPr fitToPage="1"/>
  </sheetPr>
  <dimension ref="B2:F134"/>
  <sheetViews>
    <sheetView zoomScaleNormal="100" workbookViewId="0"/>
  </sheetViews>
  <sheetFormatPr defaultColWidth="9.140625" defaultRowHeight="15"/>
  <cols>
    <col min="1" max="1" width="9.140625" style="94"/>
    <col min="2" max="2" width="5.42578125" style="94" customWidth="1"/>
    <col min="3" max="3" width="51" style="94" customWidth="1"/>
    <col min="4" max="6" width="25.7109375" style="93" customWidth="1"/>
    <col min="7" max="7" width="21.85546875" style="94" customWidth="1"/>
    <col min="8" max="8" width="17.7109375" style="94" customWidth="1"/>
    <col min="9" max="206" width="9.140625" style="94"/>
    <col min="207" max="207" width="2.42578125" style="94" customWidth="1"/>
    <col min="208" max="208" width="3" style="94" customWidth="1"/>
    <col min="209" max="209" width="55" style="94" customWidth="1"/>
    <col min="210" max="215" width="18.7109375" style="94" customWidth="1"/>
    <col min="216" max="216" width="19.7109375" style="94" customWidth="1"/>
    <col min="217" max="219" width="18.7109375" style="94" customWidth="1"/>
    <col min="220" max="221" width="17.7109375" style="94" customWidth="1"/>
    <col min="222" max="223" width="20.7109375" style="94" customWidth="1"/>
    <col min="224" max="224" width="21.85546875" style="94" customWidth="1"/>
    <col min="225" max="226" width="17.7109375" style="94" customWidth="1"/>
    <col min="227" max="227" width="18.85546875" style="94" bestFit="1" customWidth="1"/>
    <col min="228" max="228" width="17.7109375" style="94" customWidth="1"/>
    <col min="229" max="462" width="9.140625" style="94"/>
    <col min="463" max="463" width="2.42578125" style="94" customWidth="1"/>
    <col min="464" max="464" width="3" style="94" customWidth="1"/>
    <col min="465" max="465" width="55" style="94" customWidth="1"/>
    <col min="466" max="471" width="18.7109375" style="94" customWidth="1"/>
    <col min="472" max="472" width="19.7109375" style="94" customWidth="1"/>
    <col min="473" max="475" width="18.7109375" style="94" customWidth="1"/>
    <col min="476" max="477" width="17.7109375" style="94" customWidth="1"/>
    <col min="478" max="479" width="20.7109375" style="94" customWidth="1"/>
    <col min="480" max="480" width="21.85546875" style="94" customWidth="1"/>
    <col min="481" max="482" width="17.7109375" style="94" customWidth="1"/>
    <col min="483" max="483" width="18.85546875" style="94" bestFit="1" customWidth="1"/>
    <col min="484" max="484" width="17.7109375" style="94" customWidth="1"/>
    <col min="485" max="718" width="9.140625" style="94"/>
    <col min="719" max="719" width="2.42578125" style="94" customWidth="1"/>
    <col min="720" max="720" width="3" style="94" customWidth="1"/>
    <col min="721" max="721" width="55" style="94" customWidth="1"/>
    <col min="722" max="727" width="18.7109375" style="94" customWidth="1"/>
    <col min="728" max="728" width="19.7109375" style="94" customWidth="1"/>
    <col min="729" max="731" width="18.7109375" style="94" customWidth="1"/>
    <col min="732" max="733" width="17.7109375" style="94" customWidth="1"/>
    <col min="734" max="735" width="20.7109375" style="94" customWidth="1"/>
    <col min="736" max="736" width="21.85546875" style="94" customWidth="1"/>
    <col min="737" max="738" width="17.7109375" style="94" customWidth="1"/>
    <col min="739" max="739" width="18.85546875" style="94" bestFit="1" customWidth="1"/>
    <col min="740" max="740" width="17.7109375" style="94" customWidth="1"/>
    <col min="741" max="974" width="9.140625" style="94"/>
    <col min="975" max="975" width="2.42578125" style="94" customWidth="1"/>
    <col min="976" max="976" width="3" style="94" customWidth="1"/>
    <col min="977" max="977" width="55" style="94" customWidth="1"/>
    <col min="978" max="983" width="18.7109375" style="94" customWidth="1"/>
    <col min="984" max="984" width="19.7109375" style="94" customWidth="1"/>
    <col min="985" max="987" width="18.7109375" style="94" customWidth="1"/>
    <col min="988" max="989" width="17.7109375" style="94" customWidth="1"/>
    <col min="990" max="991" width="20.7109375" style="94" customWidth="1"/>
    <col min="992" max="992" width="21.85546875" style="94" customWidth="1"/>
    <col min="993" max="994" width="17.7109375" style="94" customWidth="1"/>
    <col min="995" max="995" width="18.85546875" style="94" bestFit="1" customWidth="1"/>
    <col min="996" max="996" width="17.7109375" style="94" customWidth="1"/>
    <col min="997" max="1230" width="9.140625" style="94"/>
    <col min="1231" max="1231" width="2.42578125" style="94" customWidth="1"/>
    <col min="1232" max="1232" width="3" style="94" customWidth="1"/>
    <col min="1233" max="1233" width="55" style="94" customWidth="1"/>
    <col min="1234" max="1239" width="18.7109375" style="94" customWidth="1"/>
    <col min="1240" max="1240" width="19.7109375" style="94" customWidth="1"/>
    <col min="1241" max="1243" width="18.7109375" style="94" customWidth="1"/>
    <col min="1244" max="1245" width="17.7109375" style="94" customWidth="1"/>
    <col min="1246" max="1247" width="20.7109375" style="94" customWidth="1"/>
    <col min="1248" max="1248" width="21.85546875" style="94" customWidth="1"/>
    <col min="1249" max="1250" width="17.7109375" style="94" customWidth="1"/>
    <col min="1251" max="1251" width="18.85546875" style="94" bestFit="1" customWidth="1"/>
    <col min="1252" max="1252" width="17.7109375" style="94" customWidth="1"/>
    <col min="1253" max="1486" width="9.140625" style="94"/>
    <col min="1487" max="1487" width="2.42578125" style="94" customWidth="1"/>
    <col min="1488" max="1488" width="3" style="94" customWidth="1"/>
    <col min="1489" max="1489" width="55" style="94" customWidth="1"/>
    <col min="1490" max="1495" width="18.7109375" style="94" customWidth="1"/>
    <col min="1496" max="1496" width="19.7109375" style="94" customWidth="1"/>
    <col min="1497" max="1499" width="18.7109375" style="94" customWidth="1"/>
    <col min="1500" max="1501" width="17.7109375" style="94" customWidth="1"/>
    <col min="1502" max="1503" width="20.7109375" style="94" customWidth="1"/>
    <col min="1504" max="1504" width="21.85546875" style="94" customWidth="1"/>
    <col min="1505" max="1506" width="17.7109375" style="94" customWidth="1"/>
    <col min="1507" max="1507" width="18.85546875" style="94" bestFit="1" customWidth="1"/>
    <col min="1508" max="1508" width="17.7109375" style="94" customWidth="1"/>
    <col min="1509" max="1742" width="9.140625" style="94"/>
    <col min="1743" max="1743" width="2.42578125" style="94" customWidth="1"/>
    <col min="1744" max="1744" width="3" style="94" customWidth="1"/>
    <col min="1745" max="1745" width="55" style="94" customWidth="1"/>
    <col min="1746" max="1751" width="18.7109375" style="94" customWidth="1"/>
    <col min="1752" max="1752" width="19.7109375" style="94" customWidth="1"/>
    <col min="1753" max="1755" width="18.7109375" style="94" customWidth="1"/>
    <col min="1756" max="1757" width="17.7109375" style="94" customWidth="1"/>
    <col min="1758" max="1759" width="20.7109375" style="94" customWidth="1"/>
    <col min="1760" max="1760" width="21.85546875" style="94" customWidth="1"/>
    <col min="1761" max="1762" width="17.7109375" style="94" customWidth="1"/>
    <col min="1763" max="1763" width="18.85546875" style="94" bestFit="1" customWidth="1"/>
    <col min="1764" max="1764" width="17.7109375" style="94" customWidth="1"/>
    <col min="1765" max="1998" width="9.140625" style="94"/>
    <col min="1999" max="1999" width="2.42578125" style="94" customWidth="1"/>
    <col min="2000" max="2000" width="3" style="94" customWidth="1"/>
    <col min="2001" max="2001" width="55" style="94" customWidth="1"/>
    <col min="2002" max="2007" width="18.7109375" style="94" customWidth="1"/>
    <col min="2008" max="2008" width="19.7109375" style="94" customWidth="1"/>
    <col min="2009" max="2011" width="18.7109375" style="94" customWidth="1"/>
    <col min="2012" max="2013" width="17.7109375" style="94" customWidth="1"/>
    <col min="2014" max="2015" width="20.7109375" style="94" customWidth="1"/>
    <col min="2016" max="2016" width="21.85546875" style="94" customWidth="1"/>
    <col min="2017" max="2018" width="17.7109375" style="94" customWidth="1"/>
    <col min="2019" max="2019" width="18.85546875" style="94" bestFit="1" customWidth="1"/>
    <col min="2020" max="2020" width="17.7109375" style="94" customWidth="1"/>
    <col min="2021" max="2254" width="9.140625" style="94"/>
    <col min="2255" max="2255" width="2.42578125" style="94" customWidth="1"/>
    <col min="2256" max="2256" width="3" style="94" customWidth="1"/>
    <col min="2257" max="2257" width="55" style="94" customWidth="1"/>
    <col min="2258" max="2263" width="18.7109375" style="94" customWidth="1"/>
    <col min="2264" max="2264" width="19.7109375" style="94" customWidth="1"/>
    <col min="2265" max="2267" width="18.7109375" style="94" customWidth="1"/>
    <col min="2268" max="2269" width="17.7109375" style="94" customWidth="1"/>
    <col min="2270" max="2271" width="20.7109375" style="94" customWidth="1"/>
    <col min="2272" max="2272" width="21.85546875" style="94" customWidth="1"/>
    <col min="2273" max="2274" width="17.7109375" style="94" customWidth="1"/>
    <col min="2275" max="2275" width="18.85546875" style="94" bestFit="1" customWidth="1"/>
    <col min="2276" max="2276" width="17.7109375" style="94" customWidth="1"/>
    <col min="2277" max="2510" width="9.140625" style="94"/>
    <col min="2511" max="2511" width="2.42578125" style="94" customWidth="1"/>
    <col min="2512" max="2512" width="3" style="94" customWidth="1"/>
    <col min="2513" max="2513" width="55" style="94" customWidth="1"/>
    <col min="2514" max="2519" width="18.7109375" style="94" customWidth="1"/>
    <col min="2520" max="2520" width="19.7109375" style="94" customWidth="1"/>
    <col min="2521" max="2523" width="18.7109375" style="94" customWidth="1"/>
    <col min="2524" max="2525" width="17.7109375" style="94" customWidth="1"/>
    <col min="2526" max="2527" width="20.7109375" style="94" customWidth="1"/>
    <col min="2528" max="2528" width="21.85546875" style="94" customWidth="1"/>
    <col min="2529" max="2530" width="17.7109375" style="94" customWidth="1"/>
    <col min="2531" max="2531" width="18.85546875" style="94" bestFit="1" customWidth="1"/>
    <col min="2532" max="2532" width="17.7109375" style="94" customWidth="1"/>
    <col min="2533" max="2766" width="9.140625" style="94"/>
    <col min="2767" max="2767" width="2.42578125" style="94" customWidth="1"/>
    <col min="2768" max="2768" width="3" style="94" customWidth="1"/>
    <col min="2769" max="2769" width="55" style="94" customWidth="1"/>
    <col min="2770" max="2775" width="18.7109375" style="94" customWidth="1"/>
    <col min="2776" max="2776" width="19.7109375" style="94" customWidth="1"/>
    <col min="2777" max="2779" width="18.7109375" style="94" customWidth="1"/>
    <col min="2780" max="2781" width="17.7109375" style="94" customWidth="1"/>
    <col min="2782" max="2783" width="20.7109375" style="94" customWidth="1"/>
    <col min="2784" max="2784" width="21.85546875" style="94" customWidth="1"/>
    <col min="2785" max="2786" width="17.7109375" style="94" customWidth="1"/>
    <col min="2787" max="2787" width="18.85546875" style="94" bestFit="1" customWidth="1"/>
    <col min="2788" max="2788" width="17.7109375" style="94" customWidth="1"/>
    <col min="2789" max="3022" width="9.140625" style="94"/>
    <col min="3023" max="3023" width="2.42578125" style="94" customWidth="1"/>
    <col min="3024" max="3024" width="3" style="94" customWidth="1"/>
    <col min="3025" max="3025" width="55" style="94" customWidth="1"/>
    <col min="3026" max="3031" width="18.7109375" style="94" customWidth="1"/>
    <col min="3032" max="3032" width="19.7109375" style="94" customWidth="1"/>
    <col min="3033" max="3035" width="18.7109375" style="94" customWidth="1"/>
    <col min="3036" max="3037" width="17.7109375" style="94" customWidth="1"/>
    <col min="3038" max="3039" width="20.7109375" style="94" customWidth="1"/>
    <col min="3040" max="3040" width="21.85546875" style="94" customWidth="1"/>
    <col min="3041" max="3042" width="17.7109375" style="94" customWidth="1"/>
    <col min="3043" max="3043" width="18.85546875" style="94" bestFit="1" customWidth="1"/>
    <col min="3044" max="3044" width="17.7109375" style="94" customWidth="1"/>
    <col min="3045" max="3278" width="9.140625" style="94"/>
    <col min="3279" max="3279" width="2.42578125" style="94" customWidth="1"/>
    <col min="3280" max="3280" width="3" style="94" customWidth="1"/>
    <col min="3281" max="3281" width="55" style="94" customWidth="1"/>
    <col min="3282" max="3287" width="18.7109375" style="94" customWidth="1"/>
    <col min="3288" max="3288" width="19.7109375" style="94" customWidth="1"/>
    <col min="3289" max="3291" width="18.7109375" style="94" customWidth="1"/>
    <col min="3292" max="3293" width="17.7109375" style="94" customWidth="1"/>
    <col min="3294" max="3295" width="20.7109375" style="94" customWidth="1"/>
    <col min="3296" max="3296" width="21.85546875" style="94" customWidth="1"/>
    <col min="3297" max="3298" width="17.7109375" style="94" customWidth="1"/>
    <col min="3299" max="3299" width="18.85546875" style="94" bestFit="1" customWidth="1"/>
    <col min="3300" max="3300" width="17.7109375" style="94" customWidth="1"/>
    <col min="3301" max="3534" width="9.140625" style="94"/>
    <col min="3535" max="3535" width="2.42578125" style="94" customWidth="1"/>
    <col min="3536" max="3536" width="3" style="94" customWidth="1"/>
    <col min="3537" max="3537" width="55" style="94" customWidth="1"/>
    <col min="3538" max="3543" width="18.7109375" style="94" customWidth="1"/>
    <col min="3544" max="3544" width="19.7109375" style="94" customWidth="1"/>
    <col min="3545" max="3547" width="18.7109375" style="94" customWidth="1"/>
    <col min="3548" max="3549" width="17.7109375" style="94" customWidth="1"/>
    <col min="3550" max="3551" width="20.7109375" style="94" customWidth="1"/>
    <col min="3552" max="3552" width="21.85546875" style="94" customWidth="1"/>
    <col min="3553" max="3554" width="17.7109375" style="94" customWidth="1"/>
    <col min="3555" max="3555" width="18.85546875" style="94" bestFit="1" customWidth="1"/>
    <col min="3556" max="3556" width="17.7109375" style="94" customWidth="1"/>
    <col min="3557" max="3790" width="9.140625" style="94"/>
    <col min="3791" max="3791" width="2.42578125" style="94" customWidth="1"/>
    <col min="3792" max="3792" width="3" style="94" customWidth="1"/>
    <col min="3793" max="3793" width="55" style="94" customWidth="1"/>
    <col min="3794" max="3799" width="18.7109375" style="94" customWidth="1"/>
    <col min="3800" max="3800" width="19.7109375" style="94" customWidth="1"/>
    <col min="3801" max="3803" width="18.7109375" style="94" customWidth="1"/>
    <col min="3804" max="3805" width="17.7109375" style="94" customWidth="1"/>
    <col min="3806" max="3807" width="20.7109375" style="94" customWidth="1"/>
    <col min="3808" max="3808" width="21.85546875" style="94" customWidth="1"/>
    <col min="3809" max="3810" width="17.7109375" style="94" customWidth="1"/>
    <col min="3811" max="3811" width="18.85546875" style="94" bestFit="1" customWidth="1"/>
    <col min="3812" max="3812" width="17.7109375" style="94" customWidth="1"/>
    <col min="3813" max="4046" width="9.140625" style="94"/>
    <col min="4047" max="4047" width="2.42578125" style="94" customWidth="1"/>
    <col min="4048" max="4048" width="3" style="94" customWidth="1"/>
    <col min="4049" max="4049" width="55" style="94" customWidth="1"/>
    <col min="4050" max="4055" width="18.7109375" style="94" customWidth="1"/>
    <col min="4056" max="4056" width="19.7109375" style="94" customWidth="1"/>
    <col min="4057" max="4059" width="18.7109375" style="94" customWidth="1"/>
    <col min="4060" max="4061" width="17.7109375" style="94" customWidth="1"/>
    <col min="4062" max="4063" width="20.7109375" style="94" customWidth="1"/>
    <col min="4064" max="4064" width="21.85546875" style="94" customWidth="1"/>
    <col min="4065" max="4066" width="17.7109375" style="94" customWidth="1"/>
    <col min="4067" max="4067" width="18.85546875" style="94" bestFit="1" customWidth="1"/>
    <col min="4068" max="4068" width="17.7109375" style="94" customWidth="1"/>
    <col min="4069" max="4302" width="9.140625" style="94"/>
    <col min="4303" max="4303" width="2.42578125" style="94" customWidth="1"/>
    <col min="4304" max="4304" width="3" style="94" customWidth="1"/>
    <col min="4305" max="4305" width="55" style="94" customWidth="1"/>
    <col min="4306" max="4311" width="18.7109375" style="94" customWidth="1"/>
    <col min="4312" max="4312" width="19.7109375" style="94" customWidth="1"/>
    <col min="4313" max="4315" width="18.7109375" style="94" customWidth="1"/>
    <col min="4316" max="4317" width="17.7109375" style="94" customWidth="1"/>
    <col min="4318" max="4319" width="20.7109375" style="94" customWidth="1"/>
    <col min="4320" max="4320" width="21.85546875" style="94" customWidth="1"/>
    <col min="4321" max="4322" width="17.7109375" style="94" customWidth="1"/>
    <col min="4323" max="4323" width="18.85546875" style="94" bestFit="1" customWidth="1"/>
    <col min="4324" max="4324" width="17.7109375" style="94" customWidth="1"/>
    <col min="4325" max="4558" width="9.140625" style="94"/>
    <col min="4559" max="4559" width="2.42578125" style="94" customWidth="1"/>
    <col min="4560" max="4560" width="3" style="94" customWidth="1"/>
    <col min="4561" max="4561" width="55" style="94" customWidth="1"/>
    <col min="4562" max="4567" width="18.7109375" style="94" customWidth="1"/>
    <col min="4568" max="4568" width="19.7109375" style="94" customWidth="1"/>
    <col min="4569" max="4571" width="18.7109375" style="94" customWidth="1"/>
    <col min="4572" max="4573" width="17.7109375" style="94" customWidth="1"/>
    <col min="4574" max="4575" width="20.7109375" style="94" customWidth="1"/>
    <col min="4576" max="4576" width="21.85546875" style="94" customWidth="1"/>
    <col min="4577" max="4578" width="17.7109375" style="94" customWidth="1"/>
    <col min="4579" max="4579" width="18.85546875" style="94" bestFit="1" customWidth="1"/>
    <col min="4580" max="4580" width="17.7109375" style="94" customWidth="1"/>
    <col min="4581" max="4814" width="9.140625" style="94"/>
    <col min="4815" max="4815" width="2.42578125" style="94" customWidth="1"/>
    <col min="4816" max="4816" width="3" style="94" customWidth="1"/>
    <col min="4817" max="4817" width="55" style="94" customWidth="1"/>
    <col min="4818" max="4823" width="18.7109375" style="94" customWidth="1"/>
    <col min="4824" max="4824" width="19.7109375" style="94" customWidth="1"/>
    <col min="4825" max="4827" width="18.7109375" style="94" customWidth="1"/>
    <col min="4828" max="4829" width="17.7109375" style="94" customWidth="1"/>
    <col min="4830" max="4831" width="20.7109375" style="94" customWidth="1"/>
    <col min="4832" max="4832" width="21.85546875" style="94" customWidth="1"/>
    <col min="4833" max="4834" width="17.7109375" style="94" customWidth="1"/>
    <col min="4835" max="4835" width="18.85546875" style="94" bestFit="1" customWidth="1"/>
    <col min="4836" max="4836" width="17.7109375" style="94" customWidth="1"/>
    <col min="4837" max="5070" width="9.140625" style="94"/>
    <col min="5071" max="5071" width="2.42578125" style="94" customWidth="1"/>
    <col min="5072" max="5072" width="3" style="94" customWidth="1"/>
    <col min="5073" max="5073" width="55" style="94" customWidth="1"/>
    <col min="5074" max="5079" width="18.7109375" style="94" customWidth="1"/>
    <col min="5080" max="5080" width="19.7109375" style="94" customWidth="1"/>
    <col min="5081" max="5083" width="18.7109375" style="94" customWidth="1"/>
    <col min="5084" max="5085" width="17.7109375" style="94" customWidth="1"/>
    <col min="5086" max="5087" width="20.7109375" style="94" customWidth="1"/>
    <col min="5088" max="5088" width="21.85546875" style="94" customWidth="1"/>
    <col min="5089" max="5090" width="17.7109375" style="94" customWidth="1"/>
    <col min="5091" max="5091" width="18.85546875" style="94" bestFit="1" customWidth="1"/>
    <col min="5092" max="5092" width="17.7109375" style="94" customWidth="1"/>
    <col min="5093" max="5326" width="9.140625" style="94"/>
    <col min="5327" max="5327" width="2.42578125" style="94" customWidth="1"/>
    <col min="5328" max="5328" width="3" style="94" customWidth="1"/>
    <col min="5329" max="5329" width="55" style="94" customWidth="1"/>
    <col min="5330" max="5335" width="18.7109375" style="94" customWidth="1"/>
    <col min="5336" max="5336" width="19.7109375" style="94" customWidth="1"/>
    <col min="5337" max="5339" width="18.7109375" style="94" customWidth="1"/>
    <col min="5340" max="5341" width="17.7109375" style="94" customWidth="1"/>
    <col min="5342" max="5343" width="20.7109375" style="94" customWidth="1"/>
    <col min="5344" max="5344" width="21.85546875" style="94" customWidth="1"/>
    <col min="5345" max="5346" width="17.7109375" style="94" customWidth="1"/>
    <col min="5347" max="5347" width="18.85546875" style="94" bestFit="1" customWidth="1"/>
    <col min="5348" max="5348" width="17.7109375" style="94" customWidth="1"/>
    <col min="5349" max="5582" width="9.140625" style="94"/>
    <col min="5583" max="5583" width="2.42578125" style="94" customWidth="1"/>
    <col min="5584" max="5584" width="3" style="94" customWidth="1"/>
    <col min="5585" max="5585" width="55" style="94" customWidth="1"/>
    <col min="5586" max="5591" width="18.7109375" style="94" customWidth="1"/>
    <col min="5592" max="5592" width="19.7109375" style="94" customWidth="1"/>
    <col min="5593" max="5595" width="18.7109375" style="94" customWidth="1"/>
    <col min="5596" max="5597" width="17.7109375" style="94" customWidth="1"/>
    <col min="5598" max="5599" width="20.7109375" style="94" customWidth="1"/>
    <col min="5600" max="5600" width="21.85546875" style="94" customWidth="1"/>
    <col min="5601" max="5602" width="17.7109375" style="94" customWidth="1"/>
    <col min="5603" max="5603" width="18.85546875" style="94" bestFit="1" customWidth="1"/>
    <col min="5604" max="5604" width="17.7109375" style="94" customWidth="1"/>
    <col min="5605" max="5838" width="9.140625" style="94"/>
    <col min="5839" max="5839" width="2.42578125" style="94" customWidth="1"/>
    <col min="5840" max="5840" width="3" style="94" customWidth="1"/>
    <col min="5841" max="5841" width="55" style="94" customWidth="1"/>
    <col min="5842" max="5847" width="18.7109375" style="94" customWidth="1"/>
    <col min="5848" max="5848" width="19.7109375" style="94" customWidth="1"/>
    <col min="5849" max="5851" width="18.7109375" style="94" customWidth="1"/>
    <col min="5852" max="5853" width="17.7109375" style="94" customWidth="1"/>
    <col min="5854" max="5855" width="20.7109375" style="94" customWidth="1"/>
    <col min="5856" max="5856" width="21.85546875" style="94" customWidth="1"/>
    <col min="5857" max="5858" width="17.7109375" style="94" customWidth="1"/>
    <col min="5859" max="5859" width="18.85546875" style="94" bestFit="1" customWidth="1"/>
    <col min="5860" max="5860" width="17.7109375" style="94" customWidth="1"/>
    <col min="5861" max="6094" width="9.140625" style="94"/>
    <col min="6095" max="6095" width="2.42578125" style="94" customWidth="1"/>
    <col min="6096" max="6096" width="3" style="94" customWidth="1"/>
    <col min="6097" max="6097" width="55" style="94" customWidth="1"/>
    <col min="6098" max="6103" width="18.7109375" style="94" customWidth="1"/>
    <col min="6104" max="6104" width="19.7109375" style="94" customWidth="1"/>
    <col min="6105" max="6107" width="18.7109375" style="94" customWidth="1"/>
    <col min="6108" max="6109" width="17.7109375" style="94" customWidth="1"/>
    <col min="6110" max="6111" width="20.7109375" style="94" customWidth="1"/>
    <col min="6112" max="6112" width="21.85546875" style="94" customWidth="1"/>
    <col min="6113" max="6114" width="17.7109375" style="94" customWidth="1"/>
    <col min="6115" max="6115" width="18.85546875" style="94" bestFit="1" customWidth="1"/>
    <col min="6116" max="6116" width="17.7109375" style="94" customWidth="1"/>
    <col min="6117" max="6350" width="9.140625" style="94"/>
    <col min="6351" max="6351" width="2.42578125" style="94" customWidth="1"/>
    <col min="6352" max="6352" width="3" style="94" customWidth="1"/>
    <col min="6353" max="6353" width="55" style="94" customWidth="1"/>
    <col min="6354" max="6359" width="18.7109375" style="94" customWidth="1"/>
    <col min="6360" max="6360" width="19.7109375" style="94" customWidth="1"/>
    <col min="6361" max="6363" width="18.7109375" style="94" customWidth="1"/>
    <col min="6364" max="6365" width="17.7109375" style="94" customWidth="1"/>
    <col min="6366" max="6367" width="20.7109375" style="94" customWidth="1"/>
    <col min="6368" max="6368" width="21.85546875" style="94" customWidth="1"/>
    <col min="6369" max="6370" width="17.7109375" style="94" customWidth="1"/>
    <col min="6371" max="6371" width="18.85546875" style="94" bestFit="1" customWidth="1"/>
    <col min="6372" max="6372" width="17.7109375" style="94" customWidth="1"/>
    <col min="6373" max="6606" width="9.140625" style="94"/>
    <col min="6607" max="6607" width="2.42578125" style="94" customWidth="1"/>
    <col min="6608" max="6608" width="3" style="94" customWidth="1"/>
    <col min="6609" max="6609" width="55" style="94" customWidth="1"/>
    <col min="6610" max="6615" width="18.7109375" style="94" customWidth="1"/>
    <col min="6616" max="6616" width="19.7109375" style="94" customWidth="1"/>
    <col min="6617" max="6619" width="18.7109375" style="94" customWidth="1"/>
    <col min="6620" max="6621" width="17.7109375" style="94" customWidth="1"/>
    <col min="6622" max="6623" width="20.7109375" style="94" customWidth="1"/>
    <col min="6624" max="6624" width="21.85546875" style="94" customWidth="1"/>
    <col min="6625" max="6626" width="17.7109375" style="94" customWidth="1"/>
    <col min="6627" max="6627" width="18.85546875" style="94" bestFit="1" customWidth="1"/>
    <col min="6628" max="6628" width="17.7109375" style="94" customWidth="1"/>
    <col min="6629" max="6862" width="9.140625" style="94"/>
    <col min="6863" max="6863" width="2.42578125" style="94" customWidth="1"/>
    <col min="6864" max="6864" width="3" style="94" customWidth="1"/>
    <col min="6865" max="6865" width="55" style="94" customWidth="1"/>
    <col min="6866" max="6871" width="18.7109375" style="94" customWidth="1"/>
    <col min="6872" max="6872" width="19.7109375" style="94" customWidth="1"/>
    <col min="6873" max="6875" width="18.7109375" style="94" customWidth="1"/>
    <col min="6876" max="6877" width="17.7109375" style="94" customWidth="1"/>
    <col min="6878" max="6879" width="20.7109375" style="94" customWidth="1"/>
    <col min="6880" max="6880" width="21.85546875" style="94" customWidth="1"/>
    <col min="6881" max="6882" width="17.7109375" style="94" customWidth="1"/>
    <col min="6883" max="6883" width="18.85546875" style="94" bestFit="1" customWidth="1"/>
    <col min="6884" max="6884" width="17.7109375" style="94" customWidth="1"/>
    <col min="6885" max="7118" width="9.140625" style="94"/>
    <col min="7119" max="7119" width="2.42578125" style="94" customWidth="1"/>
    <col min="7120" max="7120" width="3" style="94" customWidth="1"/>
    <col min="7121" max="7121" width="55" style="94" customWidth="1"/>
    <col min="7122" max="7127" width="18.7109375" style="94" customWidth="1"/>
    <col min="7128" max="7128" width="19.7109375" style="94" customWidth="1"/>
    <col min="7129" max="7131" width="18.7109375" style="94" customWidth="1"/>
    <col min="7132" max="7133" width="17.7109375" style="94" customWidth="1"/>
    <col min="7134" max="7135" width="20.7109375" style="94" customWidth="1"/>
    <col min="7136" max="7136" width="21.85546875" style="94" customWidth="1"/>
    <col min="7137" max="7138" width="17.7109375" style="94" customWidth="1"/>
    <col min="7139" max="7139" width="18.85546875" style="94" bestFit="1" customWidth="1"/>
    <col min="7140" max="7140" width="17.7109375" style="94" customWidth="1"/>
    <col min="7141" max="7374" width="9.140625" style="94"/>
    <col min="7375" max="7375" width="2.42578125" style="94" customWidth="1"/>
    <col min="7376" max="7376" width="3" style="94" customWidth="1"/>
    <col min="7377" max="7377" width="55" style="94" customWidth="1"/>
    <col min="7378" max="7383" width="18.7109375" style="94" customWidth="1"/>
    <col min="7384" max="7384" width="19.7109375" style="94" customWidth="1"/>
    <col min="7385" max="7387" width="18.7109375" style="94" customWidth="1"/>
    <col min="7388" max="7389" width="17.7109375" style="94" customWidth="1"/>
    <col min="7390" max="7391" width="20.7109375" style="94" customWidth="1"/>
    <col min="7392" max="7392" width="21.85546875" style="94" customWidth="1"/>
    <col min="7393" max="7394" width="17.7109375" style="94" customWidth="1"/>
    <col min="7395" max="7395" width="18.85546875" style="94" bestFit="1" customWidth="1"/>
    <col min="7396" max="7396" width="17.7109375" style="94" customWidth="1"/>
    <col min="7397" max="7630" width="9.140625" style="94"/>
    <col min="7631" max="7631" width="2.42578125" style="94" customWidth="1"/>
    <col min="7632" max="7632" width="3" style="94" customWidth="1"/>
    <col min="7633" max="7633" width="55" style="94" customWidth="1"/>
    <col min="7634" max="7639" width="18.7109375" style="94" customWidth="1"/>
    <col min="7640" max="7640" width="19.7109375" style="94" customWidth="1"/>
    <col min="7641" max="7643" width="18.7109375" style="94" customWidth="1"/>
    <col min="7644" max="7645" width="17.7109375" style="94" customWidth="1"/>
    <col min="7646" max="7647" width="20.7109375" style="94" customWidth="1"/>
    <col min="7648" max="7648" width="21.85546875" style="94" customWidth="1"/>
    <col min="7649" max="7650" width="17.7109375" style="94" customWidth="1"/>
    <col min="7651" max="7651" width="18.85546875" style="94" bestFit="1" customWidth="1"/>
    <col min="7652" max="7652" width="17.7109375" style="94" customWidth="1"/>
    <col min="7653" max="7886" width="9.140625" style="94"/>
    <col min="7887" max="7887" width="2.42578125" style="94" customWidth="1"/>
    <col min="7888" max="7888" width="3" style="94" customWidth="1"/>
    <col min="7889" max="7889" width="55" style="94" customWidth="1"/>
    <col min="7890" max="7895" width="18.7109375" style="94" customWidth="1"/>
    <col min="7896" max="7896" width="19.7109375" style="94" customWidth="1"/>
    <col min="7897" max="7899" width="18.7109375" style="94" customWidth="1"/>
    <col min="7900" max="7901" width="17.7109375" style="94" customWidth="1"/>
    <col min="7902" max="7903" width="20.7109375" style="94" customWidth="1"/>
    <col min="7904" max="7904" width="21.85546875" style="94" customWidth="1"/>
    <col min="7905" max="7906" width="17.7109375" style="94" customWidth="1"/>
    <col min="7907" max="7907" width="18.85546875" style="94" bestFit="1" customWidth="1"/>
    <col min="7908" max="7908" width="17.7109375" style="94" customWidth="1"/>
    <col min="7909" max="8142" width="9.140625" style="94"/>
    <col min="8143" max="8143" width="2.42578125" style="94" customWidth="1"/>
    <col min="8144" max="8144" width="3" style="94" customWidth="1"/>
    <col min="8145" max="8145" width="55" style="94" customWidth="1"/>
    <col min="8146" max="8151" width="18.7109375" style="94" customWidth="1"/>
    <col min="8152" max="8152" width="19.7109375" style="94" customWidth="1"/>
    <col min="8153" max="8155" width="18.7109375" style="94" customWidth="1"/>
    <col min="8156" max="8157" width="17.7109375" style="94" customWidth="1"/>
    <col min="8158" max="8159" width="20.7109375" style="94" customWidth="1"/>
    <col min="8160" max="8160" width="21.85546875" style="94" customWidth="1"/>
    <col min="8161" max="8162" width="17.7109375" style="94" customWidth="1"/>
    <col min="8163" max="8163" width="18.85546875" style="94" bestFit="1" customWidth="1"/>
    <col min="8164" max="8164" width="17.7109375" style="94" customWidth="1"/>
    <col min="8165" max="8398" width="9.140625" style="94"/>
    <col min="8399" max="8399" width="2.42578125" style="94" customWidth="1"/>
    <col min="8400" max="8400" width="3" style="94" customWidth="1"/>
    <col min="8401" max="8401" width="55" style="94" customWidth="1"/>
    <col min="8402" max="8407" width="18.7109375" style="94" customWidth="1"/>
    <col min="8408" max="8408" width="19.7109375" style="94" customWidth="1"/>
    <col min="8409" max="8411" width="18.7109375" style="94" customWidth="1"/>
    <col min="8412" max="8413" width="17.7109375" style="94" customWidth="1"/>
    <col min="8414" max="8415" width="20.7109375" style="94" customWidth="1"/>
    <col min="8416" max="8416" width="21.85546875" style="94" customWidth="1"/>
    <col min="8417" max="8418" width="17.7109375" style="94" customWidth="1"/>
    <col min="8419" max="8419" width="18.85546875" style="94" bestFit="1" customWidth="1"/>
    <col min="8420" max="8420" width="17.7109375" style="94" customWidth="1"/>
    <col min="8421" max="8654" width="9.140625" style="94"/>
    <col min="8655" max="8655" width="2.42578125" style="94" customWidth="1"/>
    <col min="8656" max="8656" width="3" style="94" customWidth="1"/>
    <col min="8657" max="8657" width="55" style="94" customWidth="1"/>
    <col min="8658" max="8663" width="18.7109375" style="94" customWidth="1"/>
    <col min="8664" max="8664" width="19.7109375" style="94" customWidth="1"/>
    <col min="8665" max="8667" width="18.7109375" style="94" customWidth="1"/>
    <col min="8668" max="8669" width="17.7109375" style="94" customWidth="1"/>
    <col min="8670" max="8671" width="20.7109375" style="94" customWidth="1"/>
    <col min="8672" max="8672" width="21.85546875" style="94" customWidth="1"/>
    <col min="8673" max="8674" width="17.7109375" style="94" customWidth="1"/>
    <col min="8675" max="8675" width="18.85546875" style="94" bestFit="1" customWidth="1"/>
    <col min="8676" max="8676" width="17.7109375" style="94" customWidth="1"/>
    <col min="8677" max="8910" width="9.140625" style="94"/>
    <col min="8911" max="8911" width="2.42578125" style="94" customWidth="1"/>
    <col min="8912" max="8912" width="3" style="94" customWidth="1"/>
    <col min="8913" max="8913" width="55" style="94" customWidth="1"/>
    <col min="8914" max="8919" width="18.7109375" style="94" customWidth="1"/>
    <col min="8920" max="8920" width="19.7109375" style="94" customWidth="1"/>
    <col min="8921" max="8923" width="18.7109375" style="94" customWidth="1"/>
    <col min="8924" max="8925" width="17.7109375" style="94" customWidth="1"/>
    <col min="8926" max="8927" width="20.7109375" style="94" customWidth="1"/>
    <col min="8928" max="8928" width="21.85546875" style="94" customWidth="1"/>
    <col min="8929" max="8930" width="17.7109375" style="94" customWidth="1"/>
    <col min="8931" max="8931" width="18.85546875" style="94" bestFit="1" customWidth="1"/>
    <col min="8932" max="8932" width="17.7109375" style="94" customWidth="1"/>
    <col min="8933" max="9166" width="9.140625" style="94"/>
    <col min="9167" max="9167" width="2.42578125" style="94" customWidth="1"/>
    <col min="9168" max="9168" width="3" style="94" customWidth="1"/>
    <col min="9169" max="9169" width="55" style="94" customWidth="1"/>
    <col min="9170" max="9175" width="18.7109375" style="94" customWidth="1"/>
    <col min="9176" max="9176" width="19.7109375" style="94" customWidth="1"/>
    <col min="9177" max="9179" width="18.7109375" style="94" customWidth="1"/>
    <col min="9180" max="9181" width="17.7109375" style="94" customWidth="1"/>
    <col min="9182" max="9183" width="20.7109375" style="94" customWidth="1"/>
    <col min="9184" max="9184" width="21.85546875" style="94" customWidth="1"/>
    <col min="9185" max="9186" width="17.7109375" style="94" customWidth="1"/>
    <col min="9187" max="9187" width="18.85546875" style="94" bestFit="1" customWidth="1"/>
    <col min="9188" max="9188" width="17.7109375" style="94" customWidth="1"/>
    <col min="9189" max="9422" width="9.140625" style="94"/>
    <col min="9423" max="9423" width="2.42578125" style="94" customWidth="1"/>
    <col min="9424" max="9424" width="3" style="94" customWidth="1"/>
    <col min="9425" max="9425" width="55" style="94" customWidth="1"/>
    <col min="9426" max="9431" width="18.7109375" style="94" customWidth="1"/>
    <col min="9432" max="9432" width="19.7109375" style="94" customWidth="1"/>
    <col min="9433" max="9435" width="18.7109375" style="94" customWidth="1"/>
    <col min="9436" max="9437" width="17.7109375" style="94" customWidth="1"/>
    <col min="9438" max="9439" width="20.7109375" style="94" customWidth="1"/>
    <col min="9440" max="9440" width="21.85546875" style="94" customWidth="1"/>
    <col min="9441" max="9442" width="17.7109375" style="94" customWidth="1"/>
    <col min="9443" max="9443" width="18.85546875" style="94" bestFit="1" customWidth="1"/>
    <col min="9444" max="9444" width="17.7109375" style="94" customWidth="1"/>
    <col min="9445" max="9678" width="9.140625" style="94"/>
    <col min="9679" max="9679" width="2.42578125" style="94" customWidth="1"/>
    <col min="9680" max="9680" width="3" style="94" customWidth="1"/>
    <col min="9681" max="9681" width="55" style="94" customWidth="1"/>
    <col min="9682" max="9687" width="18.7109375" style="94" customWidth="1"/>
    <col min="9688" max="9688" width="19.7109375" style="94" customWidth="1"/>
    <col min="9689" max="9691" width="18.7109375" style="94" customWidth="1"/>
    <col min="9692" max="9693" width="17.7109375" style="94" customWidth="1"/>
    <col min="9694" max="9695" width="20.7109375" style="94" customWidth="1"/>
    <col min="9696" max="9696" width="21.85546875" style="94" customWidth="1"/>
    <col min="9697" max="9698" width="17.7109375" style="94" customWidth="1"/>
    <col min="9699" max="9699" width="18.85546875" style="94" bestFit="1" customWidth="1"/>
    <col min="9700" max="9700" width="17.7109375" style="94" customWidth="1"/>
    <col min="9701" max="9934" width="9.140625" style="94"/>
    <col min="9935" max="9935" width="2.42578125" style="94" customWidth="1"/>
    <col min="9936" max="9936" width="3" style="94" customWidth="1"/>
    <col min="9937" max="9937" width="55" style="94" customWidth="1"/>
    <col min="9938" max="9943" width="18.7109375" style="94" customWidth="1"/>
    <col min="9944" max="9944" width="19.7109375" style="94" customWidth="1"/>
    <col min="9945" max="9947" width="18.7109375" style="94" customWidth="1"/>
    <col min="9948" max="9949" width="17.7109375" style="94" customWidth="1"/>
    <col min="9950" max="9951" width="20.7109375" style="94" customWidth="1"/>
    <col min="9952" max="9952" width="21.85546875" style="94" customWidth="1"/>
    <col min="9953" max="9954" width="17.7109375" style="94" customWidth="1"/>
    <col min="9955" max="9955" width="18.85546875" style="94" bestFit="1" customWidth="1"/>
    <col min="9956" max="9956" width="17.7109375" style="94" customWidth="1"/>
    <col min="9957" max="10190" width="9.140625" style="94"/>
    <col min="10191" max="10191" width="2.42578125" style="94" customWidth="1"/>
    <col min="10192" max="10192" width="3" style="94" customWidth="1"/>
    <col min="10193" max="10193" width="55" style="94" customWidth="1"/>
    <col min="10194" max="10199" width="18.7109375" style="94" customWidth="1"/>
    <col min="10200" max="10200" width="19.7109375" style="94" customWidth="1"/>
    <col min="10201" max="10203" width="18.7109375" style="94" customWidth="1"/>
    <col min="10204" max="10205" width="17.7109375" style="94" customWidth="1"/>
    <col min="10206" max="10207" width="20.7109375" style="94" customWidth="1"/>
    <col min="10208" max="10208" width="21.85546875" style="94" customWidth="1"/>
    <col min="10209" max="10210" width="17.7109375" style="94" customWidth="1"/>
    <col min="10211" max="10211" width="18.85546875" style="94" bestFit="1" customWidth="1"/>
    <col min="10212" max="10212" width="17.7109375" style="94" customWidth="1"/>
    <col min="10213" max="10446" width="9.140625" style="94"/>
    <col min="10447" max="10447" width="2.42578125" style="94" customWidth="1"/>
    <col min="10448" max="10448" width="3" style="94" customWidth="1"/>
    <col min="10449" max="10449" width="55" style="94" customWidth="1"/>
    <col min="10450" max="10455" width="18.7109375" style="94" customWidth="1"/>
    <col min="10456" max="10456" width="19.7109375" style="94" customWidth="1"/>
    <col min="10457" max="10459" width="18.7109375" style="94" customWidth="1"/>
    <col min="10460" max="10461" width="17.7109375" style="94" customWidth="1"/>
    <col min="10462" max="10463" width="20.7109375" style="94" customWidth="1"/>
    <col min="10464" max="10464" width="21.85546875" style="94" customWidth="1"/>
    <col min="10465" max="10466" width="17.7109375" style="94" customWidth="1"/>
    <col min="10467" max="10467" width="18.85546875" style="94" bestFit="1" customWidth="1"/>
    <col min="10468" max="10468" width="17.7109375" style="94" customWidth="1"/>
    <col min="10469" max="10702" width="9.140625" style="94"/>
    <col min="10703" max="10703" width="2.42578125" style="94" customWidth="1"/>
    <col min="10704" max="10704" width="3" style="94" customWidth="1"/>
    <col min="10705" max="10705" width="55" style="94" customWidth="1"/>
    <col min="10706" max="10711" width="18.7109375" style="94" customWidth="1"/>
    <col min="10712" max="10712" width="19.7109375" style="94" customWidth="1"/>
    <col min="10713" max="10715" width="18.7109375" style="94" customWidth="1"/>
    <col min="10716" max="10717" width="17.7109375" style="94" customWidth="1"/>
    <col min="10718" max="10719" width="20.7109375" style="94" customWidth="1"/>
    <col min="10720" max="10720" width="21.85546875" style="94" customWidth="1"/>
    <col min="10721" max="10722" width="17.7109375" style="94" customWidth="1"/>
    <col min="10723" max="10723" width="18.85546875" style="94" bestFit="1" customWidth="1"/>
    <col min="10724" max="10724" width="17.7109375" style="94" customWidth="1"/>
    <col min="10725" max="10958" width="9.140625" style="94"/>
    <col min="10959" max="10959" width="2.42578125" style="94" customWidth="1"/>
    <col min="10960" max="10960" width="3" style="94" customWidth="1"/>
    <col min="10961" max="10961" width="55" style="94" customWidth="1"/>
    <col min="10962" max="10967" width="18.7109375" style="94" customWidth="1"/>
    <col min="10968" max="10968" width="19.7109375" style="94" customWidth="1"/>
    <col min="10969" max="10971" width="18.7109375" style="94" customWidth="1"/>
    <col min="10972" max="10973" width="17.7109375" style="94" customWidth="1"/>
    <col min="10974" max="10975" width="20.7109375" style="94" customWidth="1"/>
    <col min="10976" max="10976" width="21.85546875" style="94" customWidth="1"/>
    <col min="10977" max="10978" width="17.7109375" style="94" customWidth="1"/>
    <col min="10979" max="10979" width="18.85546875" style="94" bestFit="1" customWidth="1"/>
    <col min="10980" max="10980" width="17.7109375" style="94" customWidth="1"/>
    <col min="10981" max="11214" width="9.140625" style="94"/>
    <col min="11215" max="11215" width="2.42578125" style="94" customWidth="1"/>
    <col min="11216" max="11216" width="3" style="94" customWidth="1"/>
    <col min="11217" max="11217" width="55" style="94" customWidth="1"/>
    <col min="11218" max="11223" width="18.7109375" style="94" customWidth="1"/>
    <col min="11224" max="11224" width="19.7109375" style="94" customWidth="1"/>
    <col min="11225" max="11227" width="18.7109375" style="94" customWidth="1"/>
    <col min="11228" max="11229" width="17.7109375" style="94" customWidth="1"/>
    <col min="11230" max="11231" width="20.7109375" style="94" customWidth="1"/>
    <col min="11232" max="11232" width="21.85546875" style="94" customWidth="1"/>
    <col min="11233" max="11234" width="17.7109375" style="94" customWidth="1"/>
    <col min="11235" max="11235" width="18.85546875" style="94" bestFit="1" customWidth="1"/>
    <col min="11236" max="11236" width="17.7109375" style="94" customWidth="1"/>
    <col min="11237" max="11470" width="9.140625" style="94"/>
    <col min="11471" max="11471" width="2.42578125" style="94" customWidth="1"/>
    <col min="11472" max="11472" width="3" style="94" customWidth="1"/>
    <col min="11473" max="11473" width="55" style="94" customWidth="1"/>
    <col min="11474" max="11479" width="18.7109375" style="94" customWidth="1"/>
    <col min="11480" max="11480" width="19.7109375" style="94" customWidth="1"/>
    <col min="11481" max="11483" width="18.7109375" style="94" customWidth="1"/>
    <col min="11484" max="11485" width="17.7109375" style="94" customWidth="1"/>
    <col min="11486" max="11487" width="20.7109375" style="94" customWidth="1"/>
    <col min="11488" max="11488" width="21.85546875" style="94" customWidth="1"/>
    <col min="11489" max="11490" width="17.7109375" style="94" customWidth="1"/>
    <col min="11491" max="11491" width="18.85546875" style="94" bestFit="1" customWidth="1"/>
    <col min="11492" max="11492" width="17.7109375" style="94" customWidth="1"/>
    <col min="11493" max="11726" width="9.140625" style="94"/>
    <col min="11727" max="11727" width="2.42578125" style="94" customWidth="1"/>
    <col min="11728" max="11728" width="3" style="94" customWidth="1"/>
    <col min="11729" max="11729" width="55" style="94" customWidth="1"/>
    <col min="11730" max="11735" width="18.7109375" style="94" customWidth="1"/>
    <col min="11736" max="11736" width="19.7109375" style="94" customWidth="1"/>
    <col min="11737" max="11739" width="18.7109375" style="94" customWidth="1"/>
    <col min="11740" max="11741" width="17.7109375" style="94" customWidth="1"/>
    <col min="11742" max="11743" width="20.7109375" style="94" customWidth="1"/>
    <col min="11744" max="11744" width="21.85546875" style="94" customWidth="1"/>
    <col min="11745" max="11746" width="17.7109375" style="94" customWidth="1"/>
    <col min="11747" max="11747" width="18.85546875" style="94" bestFit="1" customWidth="1"/>
    <col min="11748" max="11748" width="17.7109375" style="94" customWidth="1"/>
    <col min="11749" max="11982" width="9.140625" style="94"/>
    <col min="11983" max="11983" width="2.42578125" style="94" customWidth="1"/>
    <col min="11984" max="11984" width="3" style="94" customWidth="1"/>
    <col min="11985" max="11985" width="55" style="94" customWidth="1"/>
    <col min="11986" max="11991" width="18.7109375" style="94" customWidth="1"/>
    <col min="11992" max="11992" width="19.7109375" style="94" customWidth="1"/>
    <col min="11993" max="11995" width="18.7109375" style="94" customWidth="1"/>
    <col min="11996" max="11997" width="17.7109375" style="94" customWidth="1"/>
    <col min="11998" max="11999" width="20.7109375" style="94" customWidth="1"/>
    <col min="12000" max="12000" width="21.85546875" style="94" customWidth="1"/>
    <col min="12001" max="12002" width="17.7109375" style="94" customWidth="1"/>
    <col min="12003" max="12003" width="18.85546875" style="94" bestFit="1" customWidth="1"/>
    <col min="12004" max="12004" width="17.7109375" style="94" customWidth="1"/>
    <col min="12005" max="12238" width="9.140625" style="94"/>
    <col min="12239" max="12239" width="2.42578125" style="94" customWidth="1"/>
    <col min="12240" max="12240" width="3" style="94" customWidth="1"/>
    <col min="12241" max="12241" width="55" style="94" customWidth="1"/>
    <col min="12242" max="12247" width="18.7109375" style="94" customWidth="1"/>
    <col min="12248" max="12248" width="19.7109375" style="94" customWidth="1"/>
    <col min="12249" max="12251" width="18.7109375" style="94" customWidth="1"/>
    <col min="12252" max="12253" width="17.7109375" style="94" customWidth="1"/>
    <col min="12254" max="12255" width="20.7109375" style="94" customWidth="1"/>
    <col min="12256" max="12256" width="21.85546875" style="94" customWidth="1"/>
    <col min="12257" max="12258" width="17.7109375" style="94" customWidth="1"/>
    <col min="12259" max="12259" width="18.85546875" style="94" bestFit="1" customWidth="1"/>
    <col min="12260" max="12260" width="17.7109375" style="94" customWidth="1"/>
    <col min="12261" max="12494" width="9.140625" style="94"/>
    <col min="12495" max="12495" width="2.42578125" style="94" customWidth="1"/>
    <col min="12496" max="12496" width="3" style="94" customWidth="1"/>
    <col min="12497" max="12497" width="55" style="94" customWidth="1"/>
    <col min="12498" max="12503" width="18.7109375" style="94" customWidth="1"/>
    <col min="12504" max="12504" width="19.7109375" style="94" customWidth="1"/>
    <col min="12505" max="12507" width="18.7109375" style="94" customWidth="1"/>
    <col min="12508" max="12509" width="17.7109375" style="94" customWidth="1"/>
    <col min="12510" max="12511" width="20.7109375" style="94" customWidth="1"/>
    <col min="12512" max="12512" width="21.85546875" style="94" customWidth="1"/>
    <col min="12513" max="12514" width="17.7109375" style="94" customWidth="1"/>
    <col min="12515" max="12515" width="18.85546875" style="94" bestFit="1" customWidth="1"/>
    <col min="12516" max="12516" width="17.7109375" style="94" customWidth="1"/>
    <col min="12517" max="12750" width="9.140625" style="94"/>
    <col min="12751" max="12751" width="2.42578125" style="94" customWidth="1"/>
    <col min="12752" max="12752" width="3" style="94" customWidth="1"/>
    <col min="12753" max="12753" width="55" style="94" customWidth="1"/>
    <col min="12754" max="12759" width="18.7109375" style="94" customWidth="1"/>
    <col min="12760" max="12760" width="19.7109375" style="94" customWidth="1"/>
    <col min="12761" max="12763" width="18.7109375" style="94" customWidth="1"/>
    <col min="12764" max="12765" width="17.7109375" style="94" customWidth="1"/>
    <col min="12766" max="12767" width="20.7109375" style="94" customWidth="1"/>
    <col min="12768" max="12768" width="21.85546875" style="94" customWidth="1"/>
    <col min="12769" max="12770" width="17.7109375" style="94" customWidth="1"/>
    <col min="12771" max="12771" width="18.85546875" style="94" bestFit="1" customWidth="1"/>
    <col min="12772" max="12772" width="17.7109375" style="94" customWidth="1"/>
    <col min="12773" max="13006" width="9.140625" style="94"/>
    <col min="13007" max="13007" width="2.42578125" style="94" customWidth="1"/>
    <col min="13008" max="13008" width="3" style="94" customWidth="1"/>
    <col min="13009" max="13009" width="55" style="94" customWidth="1"/>
    <col min="13010" max="13015" width="18.7109375" style="94" customWidth="1"/>
    <col min="13016" max="13016" width="19.7109375" style="94" customWidth="1"/>
    <col min="13017" max="13019" width="18.7109375" style="94" customWidth="1"/>
    <col min="13020" max="13021" width="17.7109375" style="94" customWidth="1"/>
    <col min="13022" max="13023" width="20.7109375" style="94" customWidth="1"/>
    <col min="13024" max="13024" width="21.85546875" style="94" customWidth="1"/>
    <col min="13025" max="13026" width="17.7109375" style="94" customWidth="1"/>
    <col min="13027" max="13027" width="18.85546875" style="94" bestFit="1" customWidth="1"/>
    <col min="13028" max="13028" width="17.7109375" style="94" customWidth="1"/>
    <col min="13029" max="13262" width="9.140625" style="94"/>
    <col min="13263" max="13263" width="2.42578125" style="94" customWidth="1"/>
    <col min="13264" max="13264" width="3" style="94" customWidth="1"/>
    <col min="13265" max="13265" width="55" style="94" customWidth="1"/>
    <col min="13266" max="13271" width="18.7109375" style="94" customWidth="1"/>
    <col min="13272" max="13272" width="19.7109375" style="94" customWidth="1"/>
    <col min="13273" max="13275" width="18.7109375" style="94" customWidth="1"/>
    <col min="13276" max="13277" width="17.7109375" style="94" customWidth="1"/>
    <col min="13278" max="13279" width="20.7109375" style="94" customWidth="1"/>
    <col min="13280" max="13280" width="21.85546875" style="94" customWidth="1"/>
    <col min="13281" max="13282" width="17.7109375" style="94" customWidth="1"/>
    <col min="13283" max="13283" width="18.85546875" style="94" bestFit="1" customWidth="1"/>
    <col min="13284" max="13284" width="17.7109375" style="94" customWidth="1"/>
    <col min="13285" max="13518" width="9.140625" style="94"/>
    <col min="13519" max="13519" width="2.42578125" style="94" customWidth="1"/>
    <col min="13520" max="13520" width="3" style="94" customWidth="1"/>
    <col min="13521" max="13521" width="55" style="94" customWidth="1"/>
    <col min="13522" max="13527" width="18.7109375" style="94" customWidth="1"/>
    <col min="13528" max="13528" width="19.7109375" style="94" customWidth="1"/>
    <col min="13529" max="13531" width="18.7109375" style="94" customWidth="1"/>
    <col min="13532" max="13533" width="17.7109375" style="94" customWidth="1"/>
    <col min="13534" max="13535" width="20.7109375" style="94" customWidth="1"/>
    <col min="13536" max="13536" width="21.85546875" style="94" customWidth="1"/>
    <col min="13537" max="13538" width="17.7109375" style="94" customWidth="1"/>
    <col min="13539" max="13539" width="18.85546875" style="94" bestFit="1" customWidth="1"/>
    <col min="13540" max="13540" width="17.7109375" style="94" customWidth="1"/>
    <col min="13541" max="13774" width="9.140625" style="94"/>
    <col min="13775" max="13775" width="2.42578125" style="94" customWidth="1"/>
    <col min="13776" max="13776" width="3" style="94" customWidth="1"/>
    <col min="13777" max="13777" width="55" style="94" customWidth="1"/>
    <col min="13778" max="13783" width="18.7109375" style="94" customWidth="1"/>
    <col min="13784" max="13784" width="19.7109375" style="94" customWidth="1"/>
    <col min="13785" max="13787" width="18.7109375" style="94" customWidth="1"/>
    <col min="13788" max="13789" width="17.7109375" style="94" customWidth="1"/>
    <col min="13790" max="13791" width="20.7109375" style="94" customWidth="1"/>
    <col min="13792" max="13792" width="21.85546875" style="94" customWidth="1"/>
    <col min="13793" max="13794" width="17.7109375" style="94" customWidth="1"/>
    <col min="13795" max="13795" width="18.85546875" style="94" bestFit="1" customWidth="1"/>
    <col min="13796" max="13796" width="17.7109375" style="94" customWidth="1"/>
    <col min="13797" max="14030" width="9.140625" style="94"/>
    <col min="14031" max="14031" width="2.42578125" style="94" customWidth="1"/>
    <col min="14032" max="14032" width="3" style="94" customWidth="1"/>
    <col min="14033" max="14033" width="55" style="94" customWidth="1"/>
    <col min="14034" max="14039" width="18.7109375" style="94" customWidth="1"/>
    <col min="14040" max="14040" width="19.7109375" style="94" customWidth="1"/>
    <col min="14041" max="14043" width="18.7109375" style="94" customWidth="1"/>
    <col min="14044" max="14045" width="17.7109375" style="94" customWidth="1"/>
    <col min="14046" max="14047" width="20.7109375" style="94" customWidth="1"/>
    <col min="14048" max="14048" width="21.85546875" style="94" customWidth="1"/>
    <col min="14049" max="14050" width="17.7109375" style="94" customWidth="1"/>
    <col min="14051" max="14051" width="18.85546875" style="94" bestFit="1" customWidth="1"/>
    <col min="14052" max="14052" width="17.7109375" style="94" customWidth="1"/>
    <col min="14053" max="14286" width="9.140625" style="94"/>
    <col min="14287" max="14287" width="2.42578125" style="94" customWidth="1"/>
    <col min="14288" max="14288" width="3" style="94" customWidth="1"/>
    <col min="14289" max="14289" width="55" style="94" customWidth="1"/>
    <col min="14290" max="14295" width="18.7109375" style="94" customWidth="1"/>
    <col min="14296" max="14296" width="19.7109375" style="94" customWidth="1"/>
    <col min="14297" max="14299" width="18.7109375" style="94" customWidth="1"/>
    <col min="14300" max="14301" width="17.7109375" style="94" customWidth="1"/>
    <col min="14302" max="14303" width="20.7109375" style="94" customWidth="1"/>
    <col min="14304" max="14304" width="21.85546875" style="94" customWidth="1"/>
    <col min="14305" max="14306" width="17.7109375" style="94" customWidth="1"/>
    <col min="14307" max="14307" width="18.85546875" style="94" bestFit="1" customWidth="1"/>
    <col min="14308" max="14308" width="17.7109375" style="94" customWidth="1"/>
    <col min="14309" max="14542" width="9.140625" style="94"/>
    <col min="14543" max="14543" width="2.42578125" style="94" customWidth="1"/>
    <col min="14544" max="14544" width="3" style="94" customWidth="1"/>
    <col min="14545" max="14545" width="55" style="94" customWidth="1"/>
    <col min="14546" max="14551" width="18.7109375" style="94" customWidth="1"/>
    <col min="14552" max="14552" width="19.7109375" style="94" customWidth="1"/>
    <col min="14553" max="14555" width="18.7109375" style="94" customWidth="1"/>
    <col min="14556" max="14557" width="17.7109375" style="94" customWidth="1"/>
    <col min="14558" max="14559" width="20.7109375" style="94" customWidth="1"/>
    <col min="14560" max="14560" width="21.85546875" style="94" customWidth="1"/>
    <col min="14561" max="14562" width="17.7109375" style="94" customWidth="1"/>
    <col min="14563" max="14563" width="18.85546875" style="94" bestFit="1" customWidth="1"/>
    <col min="14564" max="14564" width="17.7109375" style="94" customWidth="1"/>
    <col min="14565" max="14798" width="9.140625" style="94"/>
    <col min="14799" max="14799" width="2.42578125" style="94" customWidth="1"/>
    <col min="14800" max="14800" width="3" style="94" customWidth="1"/>
    <col min="14801" max="14801" width="55" style="94" customWidth="1"/>
    <col min="14802" max="14807" width="18.7109375" style="94" customWidth="1"/>
    <col min="14808" max="14808" width="19.7109375" style="94" customWidth="1"/>
    <col min="14809" max="14811" width="18.7109375" style="94" customWidth="1"/>
    <col min="14812" max="14813" width="17.7109375" style="94" customWidth="1"/>
    <col min="14814" max="14815" width="20.7109375" style="94" customWidth="1"/>
    <col min="14816" max="14816" width="21.85546875" style="94" customWidth="1"/>
    <col min="14817" max="14818" width="17.7109375" style="94" customWidth="1"/>
    <col min="14819" max="14819" width="18.85546875" style="94" bestFit="1" customWidth="1"/>
    <col min="14820" max="14820" width="17.7109375" style="94" customWidth="1"/>
    <col min="14821" max="15054" width="9.140625" style="94"/>
    <col min="15055" max="15055" width="2.42578125" style="94" customWidth="1"/>
    <col min="15056" max="15056" width="3" style="94" customWidth="1"/>
    <col min="15057" max="15057" width="55" style="94" customWidth="1"/>
    <col min="15058" max="15063" width="18.7109375" style="94" customWidth="1"/>
    <col min="15064" max="15064" width="19.7109375" style="94" customWidth="1"/>
    <col min="15065" max="15067" width="18.7109375" style="94" customWidth="1"/>
    <col min="15068" max="15069" width="17.7109375" style="94" customWidth="1"/>
    <col min="15070" max="15071" width="20.7109375" style="94" customWidth="1"/>
    <col min="15072" max="15072" width="21.85546875" style="94" customWidth="1"/>
    <col min="15073" max="15074" width="17.7109375" style="94" customWidth="1"/>
    <col min="15075" max="15075" width="18.85546875" style="94" bestFit="1" customWidth="1"/>
    <col min="15076" max="15076" width="17.7109375" style="94" customWidth="1"/>
    <col min="15077" max="15310" width="9.140625" style="94"/>
    <col min="15311" max="15311" width="2.42578125" style="94" customWidth="1"/>
    <col min="15312" max="15312" width="3" style="94" customWidth="1"/>
    <col min="15313" max="15313" width="55" style="94" customWidth="1"/>
    <col min="15314" max="15319" width="18.7109375" style="94" customWidth="1"/>
    <col min="15320" max="15320" width="19.7109375" style="94" customWidth="1"/>
    <col min="15321" max="15323" width="18.7109375" style="94" customWidth="1"/>
    <col min="15324" max="15325" width="17.7109375" style="94" customWidth="1"/>
    <col min="15326" max="15327" width="20.7109375" style="94" customWidth="1"/>
    <col min="15328" max="15328" width="21.85546875" style="94" customWidth="1"/>
    <col min="15329" max="15330" width="17.7109375" style="94" customWidth="1"/>
    <col min="15331" max="15331" width="18.85546875" style="94" bestFit="1" customWidth="1"/>
    <col min="15332" max="15332" width="17.7109375" style="94" customWidth="1"/>
    <col min="15333" max="15566" width="9.140625" style="94"/>
    <col min="15567" max="15567" width="2.42578125" style="94" customWidth="1"/>
    <col min="15568" max="15568" width="3" style="94" customWidth="1"/>
    <col min="15569" max="15569" width="55" style="94" customWidth="1"/>
    <col min="15570" max="15575" width="18.7109375" style="94" customWidth="1"/>
    <col min="15576" max="15576" width="19.7109375" style="94" customWidth="1"/>
    <col min="15577" max="15579" width="18.7109375" style="94" customWidth="1"/>
    <col min="15580" max="15581" width="17.7109375" style="94" customWidth="1"/>
    <col min="15582" max="15583" width="20.7109375" style="94" customWidth="1"/>
    <col min="15584" max="15584" width="21.85546875" style="94" customWidth="1"/>
    <col min="15585" max="15586" width="17.7109375" style="94" customWidth="1"/>
    <col min="15587" max="15587" width="18.85546875" style="94" bestFit="1" customWidth="1"/>
    <col min="15588" max="15588" width="17.7109375" style="94" customWidth="1"/>
    <col min="15589" max="15822" width="9.140625" style="94"/>
    <col min="15823" max="15823" width="2.42578125" style="94" customWidth="1"/>
    <col min="15824" max="15824" width="3" style="94" customWidth="1"/>
    <col min="15825" max="15825" width="55" style="94" customWidth="1"/>
    <col min="15826" max="15831" width="18.7109375" style="94" customWidth="1"/>
    <col min="15832" max="15832" width="19.7109375" style="94" customWidth="1"/>
    <col min="15833" max="15835" width="18.7109375" style="94" customWidth="1"/>
    <col min="15836" max="15837" width="17.7109375" style="94" customWidth="1"/>
    <col min="15838" max="15839" width="20.7109375" style="94" customWidth="1"/>
    <col min="15840" max="15840" width="21.85546875" style="94" customWidth="1"/>
    <col min="15841" max="15842" width="17.7109375" style="94" customWidth="1"/>
    <col min="15843" max="15843" width="18.85546875" style="94" bestFit="1" customWidth="1"/>
    <col min="15844" max="15844" width="17.7109375" style="94" customWidth="1"/>
    <col min="15845" max="16078" width="9.140625" style="94"/>
    <col min="16079" max="16079" width="2.42578125" style="94" customWidth="1"/>
    <col min="16080" max="16080" width="3" style="94" customWidth="1"/>
    <col min="16081" max="16081" width="55" style="94" customWidth="1"/>
    <col min="16082" max="16087" width="18.7109375" style="94" customWidth="1"/>
    <col min="16088" max="16088" width="19.7109375" style="94" customWidth="1"/>
    <col min="16089" max="16091" width="18.7109375" style="94" customWidth="1"/>
    <col min="16092" max="16093" width="17.7109375" style="94" customWidth="1"/>
    <col min="16094" max="16095" width="20.7109375" style="94" customWidth="1"/>
    <col min="16096" max="16096" width="21.85546875" style="94" customWidth="1"/>
    <col min="16097" max="16098" width="17.7109375" style="94" customWidth="1"/>
    <col min="16099" max="16099" width="18.85546875" style="94" bestFit="1" customWidth="1"/>
    <col min="16100" max="16100" width="17.7109375" style="94" customWidth="1"/>
    <col min="16101" max="16384" width="9.140625" style="94"/>
  </cols>
  <sheetData>
    <row r="2" spans="2:6" s="92" customFormat="1" ht="21.75" customHeight="1">
      <c r="B2" s="903" t="str">
        <f>Słownik!B326</f>
        <v>SCR - ryzyko katastroficzne</v>
      </c>
      <c r="C2" s="903"/>
      <c r="D2" s="903"/>
      <c r="E2" s="903"/>
      <c r="F2" s="903"/>
    </row>
    <row r="3" spans="2:6">
      <c r="B3" s="191" t="str">
        <f>Słownik!B25</f>
        <v>Nazwa zakładu ubezpieczeń/reasekuracji:</v>
      </c>
      <c r="C3" s="192"/>
      <c r="D3" s="192"/>
      <c r="E3" s="382"/>
      <c r="F3" s="382"/>
    </row>
    <row r="4" spans="2:6">
      <c r="B4" s="822" t="str">
        <f>IF(Nazwa_ZU=0," ",Nazwa_ZU)</f>
        <v xml:space="preserve"> </v>
      </c>
      <c r="C4" s="822"/>
      <c r="D4" s="823"/>
      <c r="E4" s="248" t="str">
        <f>Słownik!$B$306</f>
        <v>Indeks</v>
      </c>
      <c r="F4" s="248" t="str">
        <f>Słownik!$B$247</f>
        <v>Struktura wymogu SCR</v>
      </c>
    </row>
    <row r="6" spans="2:6">
      <c r="B6" s="383"/>
      <c r="C6" s="384"/>
      <c r="D6" s="385"/>
      <c r="E6" s="385"/>
      <c r="F6" s="386"/>
    </row>
    <row r="7" spans="2:6" ht="47.25" customHeight="1">
      <c r="B7" s="239" t="str">
        <f>Słownik!B158</f>
        <v>Lp.</v>
      </c>
      <c r="C7" s="205" t="str">
        <f>Słownik!B327</f>
        <v>Ryzyko katastroficzne z ubezpieczeń innych niż na życie</v>
      </c>
      <c r="D7" s="205" t="str">
        <f>Słownik!B328</f>
        <v>SCR brutto
(bez uwzględnienia technik ograniczania ryzyka)</v>
      </c>
      <c r="E7" s="205" t="str">
        <f>Słownik!B329</f>
        <v>Techniki ograniczania ryzyka</v>
      </c>
      <c r="F7" s="205" t="str">
        <f>Słownik!B330</f>
        <v>SCR netto
(z uwzględnieniem technik ograniczania ryzyka)</v>
      </c>
    </row>
    <row r="8" spans="2:6" ht="15" customHeight="1">
      <c r="B8" s="901" t="str">
        <f>Słownik!B331</f>
        <v>Ryzyko katastrof naturalnych</v>
      </c>
      <c r="C8" s="904"/>
      <c r="D8" s="480">
        <f>SQRT(SUMSQ(D9:D13))</f>
        <v>0</v>
      </c>
      <c r="E8" s="480">
        <f t="shared" ref="E8:E23" si="0">D8-F8</f>
        <v>0</v>
      </c>
      <c r="F8" s="480">
        <f>SQRT(SUMSQ(F9:F13))</f>
        <v>0</v>
      </c>
    </row>
    <row r="9" spans="2:6">
      <c r="B9" s="293" t="s">
        <v>7</v>
      </c>
      <c r="C9" s="387" t="str">
        <f>Słownik!B332</f>
        <v>Huragan</v>
      </c>
      <c r="D9" s="592">
        <v>0</v>
      </c>
      <c r="E9" s="465">
        <v>0</v>
      </c>
      <c r="F9" s="480">
        <f>D9-E9</f>
        <v>0</v>
      </c>
    </row>
    <row r="10" spans="2:6">
      <c r="B10" s="293" t="s">
        <v>8</v>
      </c>
      <c r="C10" s="387" t="str">
        <f>Słownik!B334</f>
        <v>Trzęsienie ziemi</v>
      </c>
      <c r="D10" s="592">
        <v>0</v>
      </c>
      <c r="E10" s="465">
        <v>0</v>
      </c>
      <c r="F10" s="480">
        <f>D10-E10</f>
        <v>0</v>
      </c>
    </row>
    <row r="11" spans="2:6">
      <c r="B11" s="288" t="s">
        <v>10</v>
      </c>
      <c r="C11" s="387" t="str">
        <f>Słownik!B333</f>
        <v>Powódź</v>
      </c>
      <c r="D11" s="592">
        <v>0</v>
      </c>
      <c r="E11" s="465">
        <v>0</v>
      </c>
      <c r="F11" s="480">
        <f>D11-E11</f>
        <v>0</v>
      </c>
    </row>
    <row r="12" spans="2:6">
      <c r="B12" s="288" t="s">
        <v>12</v>
      </c>
      <c r="C12" s="387" t="str">
        <f>Słownik!B335</f>
        <v>Gradobicie</v>
      </c>
      <c r="D12" s="592">
        <v>0</v>
      </c>
      <c r="E12" s="465">
        <v>0</v>
      </c>
      <c r="F12" s="480">
        <f t="shared" ref="F12:F13" si="1">D12-E12</f>
        <v>0</v>
      </c>
    </row>
    <row r="13" spans="2:6">
      <c r="B13" s="293" t="s">
        <v>14</v>
      </c>
      <c r="C13" s="387" t="str">
        <f>Słownik!B336</f>
        <v>Osunięcie się ziemi</v>
      </c>
      <c r="D13" s="592">
        <v>0</v>
      </c>
      <c r="E13" s="465">
        <v>0</v>
      </c>
      <c r="F13" s="480">
        <f t="shared" si="1"/>
        <v>0</v>
      </c>
    </row>
    <row r="14" spans="2:6">
      <c r="B14" s="288" t="s">
        <v>15</v>
      </c>
      <c r="C14" s="387" t="str">
        <f>Słownik!B337</f>
        <v>Efekt dywersyfikacji pomiędzy zdarzeniami</v>
      </c>
      <c r="D14" s="480">
        <f>D8-SUM(D9:D13)</f>
        <v>0</v>
      </c>
      <c r="E14" s="480">
        <f>D14-F14</f>
        <v>0</v>
      </c>
      <c r="F14" s="480">
        <f>F8-SUM(F9:F13)</f>
        <v>0</v>
      </c>
    </row>
    <row r="15" spans="2:6" ht="18.75" customHeight="1">
      <c r="B15" s="901" t="str">
        <f>Słownik!B338</f>
        <v>Ryzyko katastroficzne dla reasekuracji nieproporcjonalnej</v>
      </c>
      <c r="C15" s="902"/>
      <c r="D15" s="592">
        <v>0</v>
      </c>
      <c r="E15" s="592">
        <v>0</v>
      </c>
      <c r="F15" s="480">
        <f>D15-E15</f>
        <v>0</v>
      </c>
    </row>
    <row r="16" spans="2:6" ht="15" customHeight="1">
      <c r="B16" s="901" t="str">
        <f>Słownik!B339</f>
        <v>Ryzyko katastrof antropogenicznych</v>
      </c>
      <c r="C16" s="902"/>
      <c r="D16" s="480">
        <f>SQRT(SUMSQ(D17:D22))</f>
        <v>0</v>
      </c>
      <c r="E16" s="480">
        <f t="shared" si="0"/>
        <v>0</v>
      </c>
      <c r="F16" s="480">
        <f>SQRT(SUMSQ(F17:F22))</f>
        <v>0</v>
      </c>
    </row>
    <row r="17" spans="2:6">
      <c r="B17" s="288" t="s">
        <v>16</v>
      </c>
      <c r="C17" s="119" t="str">
        <f>Słownik!B340</f>
        <v>OC komunikacyjne</v>
      </c>
      <c r="D17" s="592">
        <v>0</v>
      </c>
      <c r="E17" s="592">
        <v>0</v>
      </c>
      <c r="F17" s="480">
        <f>D17-E17</f>
        <v>0</v>
      </c>
    </row>
    <row r="18" spans="2:6">
      <c r="B18" s="288" t="s">
        <v>17</v>
      </c>
      <c r="C18" s="119" t="str">
        <f>Słownik!B341</f>
        <v>Morskie</v>
      </c>
      <c r="D18" s="592">
        <v>0</v>
      </c>
      <c r="E18" s="592">
        <v>0</v>
      </c>
      <c r="F18" s="480">
        <f t="shared" ref="F18:F22" si="2">D18-E18</f>
        <v>0</v>
      </c>
    </row>
    <row r="19" spans="2:6">
      <c r="B19" s="288" t="s">
        <v>19</v>
      </c>
      <c r="C19" s="119" t="str">
        <f>Słownik!B342</f>
        <v>Lotnicze</v>
      </c>
      <c r="D19" s="592">
        <v>0</v>
      </c>
      <c r="E19" s="592">
        <v>0</v>
      </c>
      <c r="F19" s="480">
        <f t="shared" si="2"/>
        <v>0</v>
      </c>
    </row>
    <row r="20" spans="2:6">
      <c r="B20" s="288" t="s">
        <v>20</v>
      </c>
      <c r="C20" s="119" t="str">
        <f>Słownik!B343</f>
        <v>Pożar</v>
      </c>
      <c r="D20" s="592">
        <v>0</v>
      </c>
      <c r="E20" s="592">
        <v>0</v>
      </c>
      <c r="F20" s="480">
        <f t="shared" si="2"/>
        <v>0</v>
      </c>
    </row>
    <row r="21" spans="2:6">
      <c r="B21" s="288" t="s">
        <v>21</v>
      </c>
      <c r="C21" s="119" t="str">
        <f>Słownik!B344</f>
        <v>OC</v>
      </c>
      <c r="D21" s="592">
        <v>0</v>
      </c>
      <c r="E21" s="592">
        <v>0</v>
      </c>
      <c r="F21" s="480">
        <f t="shared" si="2"/>
        <v>0</v>
      </c>
    </row>
    <row r="22" spans="2:6">
      <c r="B22" s="288" t="s">
        <v>22</v>
      </c>
      <c r="C22" s="119" t="str">
        <f>Słownik!B345</f>
        <v>Kredyty i gwarancje</v>
      </c>
      <c r="D22" s="592">
        <v>0</v>
      </c>
      <c r="E22" s="592">
        <v>0</v>
      </c>
      <c r="F22" s="480">
        <f t="shared" si="2"/>
        <v>0</v>
      </c>
    </row>
    <row r="23" spans="2:6">
      <c r="B23" s="288" t="s">
        <v>23</v>
      </c>
      <c r="C23" s="119" t="str">
        <f>Słownik!B337</f>
        <v>Efekt dywersyfikacji pomiędzy zdarzeniami</v>
      </c>
      <c r="D23" s="480">
        <f>D16-SUM(D17:D22)</f>
        <v>0</v>
      </c>
      <c r="E23" s="480">
        <f t="shared" si="0"/>
        <v>0</v>
      </c>
      <c r="F23" s="480">
        <f>F16-SUM(F17:F22)</f>
        <v>0</v>
      </c>
    </row>
    <row r="24" spans="2:6" s="97" customFormat="1" ht="15" customHeight="1">
      <c r="B24" s="901" t="str">
        <f>Słownik!B346</f>
        <v>Pozostałe ryzyko katastroficzne</v>
      </c>
      <c r="C24" s="902"/>
      <c r="D24" s="592">
        <v>0</v>
      </c>
      <c r="E24" s="592">
        <v>0</v>
      </c>
      <c r="F24" s="480">
        <f>D24-E24</f>
        <v>0</v>
      </c>
    </row>
    <row r="25" spans="2:6" s="97" customFormat="1" ht="25.5" customHeight="1">
      <c r="B25" s="850" t="str">
        <f>Słownik!B347</f>
        <v>Wymóg kapitałowy dla ryzyka katastroficznego przed dywersyfikacją</v>
      </c>
      <c r="C25" s="852"/>
      <c r="D25" s="480">
        <f>D8+D15+D16+D24</f>
        <v>0</v>
      </c>
      <c r="E25" s="480">
        <f>D25-F25</f>
        <v>0</v>
      </c>
      <c r="F25" s="480">
        <f>F8+F15+F16+F24</f>
        <v>0</v>
      </c>
    </row>
    <row r="26" spans="2:6" s="97" customFormat="1">
      <c r="B26" s="288" t="s">
        <v>24</v>
      </c>
      <c r="C26" s="119" t="str">
        <f>Słownik!B337</f>
        <v>Efekt dywersyfikacji pomiędzy zdarzeniami</v>
      </c>
      <c r="D26" s="480">
        <f>D27-D25</f>
        <v>0</v>
      </c>
      <c r="E26" s="480">
        <f>D26-F26</f>
        <v>0</v>
      </c>
      <c r="F26" s="480">
        <f>F27-F25</f>
        <v>0</v>
      </c>
    </row>
    <row r="27" spans="2:6" s="97" customFormat="1" ht="19.5" customHeight="1">
      <c r="B27" s="850" t="str">
        <f>Słownik!B348</f>
        <v>Wymóg kapitałowy dla ryzyka katastroficznego po dywersyfikacji</v>
      </c>
      <c r="C27" s="852"/>
      <c r="D27" s="482">
        <f>SQRT((D8+D15)^2+D16^2+D24^2)</f>
        <v>0</v>
      </c>
      <c r="E27" s="480">
        <f>D27-F27</f>
        <v>0</v>
      </c>
      <c r="F27" s="482">
        <f>SQRT((F8+F15)^2+F16^2+F24^2)</f>
        <v>0</v>
      </c>
    </row>
    <row r="28" spans="2:6" s="97" customFormat="1" ht="19.5" customHeight="1">
      <c r="B28" s="388"/>
      <c r="C28" s="388"/>
      <c r="D28" s="593"/>
      <c r="E28" s="593"/>
      <c r="F28" s="593"/>
    </row>
    <row r="29" spans="2:6" s="97" customFormat="1" ht="19.5" customHeight="1">
      <c r="B29" s="388"/>
      <c r="C29" s="388"/>
      <c r="D29" s="593"/>
      <c r="E29" s="593"/>
      <c r="F29" s="593"/>
    </row>
    <row r="30" spans="2:6" s="97" customFormat="1" ht="45" customHeight="1">
      <c r="B30" s="389" t="str">
        <f>Słownik!B158</f>
        <v>Lp.</v>
      </c>
      <c r="C30" s="205" t="str">
        <f>Słownik!B349</f>
        <v>Ryzyko katastroficzne z ubezpieczeń zdrowotnych</v>
      </c>
      <c r="D30" s="500" t="str">
        <f>D7</f>
        <v>SCR brutto
(bez uwzględnienia technik ograniczania ryzyka)</v>
      </c>
      <c r="E30" s="500" t="str">
        <f>E7</f>
        <v>Techniki ograniczania ryzyka</v>
      </c>
      <c r="F30" s="500" t="str">
        <f>F7</f>
        <v>SCR netto
(z uwzględnieniem technik ograniczania ryzyka)</v>
      </c>
    </row>
    <row r="31" spans="2:6" s="97" customFormat="1" ht="15" customHeight="1">
      <c r="B31" s="901" t="str">
        <f>Słownik!B350</f>
        <v>Wymóg kapitałowy</v>
      </c>
      <c r="C31" s="902"/>
      <c r="D31" s="482">
        <f>SQRT(SUMSQ(D32:D34))</f>
        <v>0</v>
      </c>
      <c r="E31" s="480">
        <f>D31-F31</f>
        <v>0</v>
      </c>
      <c r="F31" s="482">
        <f>SQRT(SUMSQ(F32:F34))</f>
        <v>0</v>
      </c>
    </row>
    <row r="32" spans="2:6" s="97" customFormat="1">
      <c r="B32" s="293" t="s">
        <v>7</v>
      </c>
      <c r="C32" s="119" t="str">
        <f>Słownik!B351</f>
        <v>Wypadki masowe</v>
      </c>
      <c r="D32" s="592">
        <v>0</v>
      </c>
      <c r="E32" s="592">
        <v>0</v>
      </c>
      <c r="F32" s="480">
        <f>D32-E32</f>
        <v>0</v>
      </c>
    </row>
    <row r="33" spans="2:6" s="97" customFormat="1">
      <c r="B33" s="288" t="s">
        <v>8</v>
      </c>
      <c r="C33" s="119" t="str">
        <f>Słownik!B352</f>
        <v>Koncentracja wypadków</v>
      </c>
      <c r="D33" s="592">
        <v>0</v>
      </c>
      <c r="E33" s="592">
        <v>0</v>
      </c>
      <c r="F33" s="480">
        <f t="shared" ref="F33:F34" si="3">D33-E33</f>
        <v>0</v>
      </c>
    </row>
    <row r="34" spans="2:6" s="97" customFormat="1">
      <c r="B34" s="293" t="s">
        <v>10</v>
      </c>
      <c r="C34" s="119" t="str">
        <f>Słownik!B353</f>
        <v>Pandemia</v>
      </c>
      <c r="D34" s="592">
        <v>0</v>
      </c>
      <c r="E34" s="592">
        <v>0</v>
      </c>
      <c r="F34" s="480">
        <f t="shared" si="3"/>
        <v>0</v>
      </c>
    </row>
    <row r="35" spans="2:6" s="97" customFormat="1">
      <c r="B35" s="289" t="s">
        <v>12</v>
      </c>
      <c r="C35" s="119" t="str">
        <f>Słownik!B337</f>
        <v>Efekt dywersyfikacji pomiędzy zdarzeniami</v>
      </c>
      <c r="D35" s="480">
        <f>D31-SUM(D32:D34)</f>
        <v>0</v>
      </c>
      <c r="E35" s="480">
        <f t="shared" ref="E35" si="4">D35-F35</f>
        <v>0</v>
      </c>
      <c r="F35" s="480">
        <f t="shared" ref="F35" si="5">F31-SUM(F32:F34)</f>
        <v>0</v>
      </c>
    </row>
    <row r="36" spans="2:6">
      <c r="C36" s="95"/>
      <c r="D36" s="96"/>
      <c r="E36" s="96"/>
      <c r="F36" s="96"/>
    </row>
    <row r="37" spans="2:6">
      <c r="C37" s="95"/>
      <c r="D37" s="96"/>
      <c r="E37" s="96"/>
      <c r="F37" s="96"/>
    </row>
    <row r="38" spans="2:6">
      <c r="B38" s="95"/>
      <c r="C38" s="95"/>
      <c r="D38" s="96"/>
      <c r="E38" s="96"/>
      <c r="F38" s="96"/>
    </row>
    <row r="40" spans="2:6" ht="29.25" customHeight="1"/>
    <row r="74" ht="15" customHeight="1"/>
    <row r="79" ht="59.25" customHeight="1"/>
    <row r="110" ht="20.25" customHeight="1"/>
    <row r="111" ht="15.75" customHeight="1"/>
    <row r="112" ht="15" customHeight="1"/>
    <row r="117" ht="15" customHeight="1"/>
    <row r="134" ht="11.25" customHeight="1"/>
  </sheetData>
  <mergeCells count="9">
    <mergeCell ref="B25:C25"/>
    <mergeCell ref="B27:C27"/>
    <mergeCell ref="B31:C31"/>
    <mergeCell ref="B2:F2"/>
    <mergeCell ref="B4:D4"/>
    <mergeCell ref="B8:C8"/>
    <mergeCell ref="B15:C15"/>
    <mergeCell ref="B16:C16"/>
    <mergeCell ref="B24:C24"/>
  </mergeCells>
  <hyperlinks>
    <hyperlink ref="F4" location="'SCR Schemat'!A1" display="'SCR Schemat'!A1"/>
    <hyperlink ref="E4" location="Indeks!A1" display="Indeks"/>
  </hyperlinks>
  <pageMargins left="0.70866141732283472" right="0.70866141732283472" top="0.74803149606299213" bottom="0.74803149606299213" header="0.31496062992125984" footer="0.31496062992125984"/>
  <pageSetup paperSize="9" scale="37" fitToHeight="10" orientation="landscape" r:id="rId1"/>
  <headerFooter differentFirst="1">
    <firstFooter>&amp;C&amp;[212/&amp;[268</firstFooter>
  </headerFooter>
  <ignoredErrors>
    <ignoredError sqref="B2:F4 B35:C35 B33:C33 F33 B14:C14 B9:C9 F9 B16:C16 B15:C15 F15 B23:C23 B17:C22 F17:F22 B25:F25 B24:C24 B32:C32 F32 B28:F30 B27:C27 E16 B31:C31 E31 B26:C26 B34:C34 F34 E23 E14 B12:C13 F12:F13 B6:F8"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tabColor theme="1" tint="0.34998626667073579"/>
    <pageSetUpPr fitToPage="1"/>
  </sheetPr>
  <dimension ref="B2:N86"/>
  <sheetViews>
    <sheetView showGridLines="0" zoomScaleNormal="100" workbookViewId="0"/>
  </sheetViews>
  <sheetFormatPr defaultColWidth="9.140625" defaultRowHeight="14.25"/>
  <cols>
    <col min="1" max="1" width="9.140625" style="25"/>
    <col min="2" max="2" width="60.5703125" style="25" customWidth="1"/>
    <col min="3" max="4" width="15.42578125" style="25" customWidth="1"/>
    <col min="5" max="5" width="18.7109375" style="25" customWidth="1"/>
    <col min="6" max="7" width="15.42578125" style="25" customWidth="1"/>
    <col min="8" max="8" width="18.140625" style="25" customWidth="1"/>
    <col min="9" max="9" width="15.42578125" style="25" customWidth="1"/>
    <col min="10" max="10" width="12" style="25" customWidth="1"/>
    <col min="11" max="11" width="11.42578125" style="25" customWidth="1"/>
    <col min="12" max="12" width="8.7109375" style="25" customWidth="1"/>
    <col min="13" max="220" width="9.140625" style="25"/>
    <col min="221" max="221" width="46.5703125" style="25" customWidth="1"/>
    <col min="222" max="222" width="14.42578125" style="25" customWidth="1"/>
    <col min="223" max="223" width="16.85546875" style="25" customWidth="1"/>
    <col min="224" max="224" width="17" style="25" customWidth="1"/>
    <col min="225" max="225" width="15.7109375" style="25" customWidth="1"/>
    <col min="226" max="226" width="14.7109375" style="25" customWidth="1"/>
    <col min="227" max="227" width="17.5703125" style="25" customWidth="1"/>
    <col min="228" max="228" width="31.42578125" style="25" customWidth="1"/>
    <col min="229" max="476" width="9.140625" style="25"/>
    <col min="477" max="477" width="46.5703125" style="25" customWidth="1"/>
    <col min="478" max="478" width="14.42578125" style="25" customWidth="1"/>
    <col min="479" max="479" width="16.85546875" style="25" customWidth="1"/>
    <col min="480" max="480" width="17" style="25" customWidth="1"/>
    <col min="481" max="481" width="15.7109375" style="25" customWidth="1"/>
    <col min="482" max="482" width="14.7109375" style="25" customWidth="1"/>
    <col min="483" max="483" width="17.5703125" style="25" customWidth="1"/>
    <col min="484" max="484" width="31.42578125" style="25" customWidth="1"/>
    <col min="485" max="732" width="9.140625" style="25"/>
    <col min="733" max="733" width="46.5703125" style="25" customWidth="1"/>
    <col min="734" max="734" width="14.42578125" style="25" customWidth="1"/>
    <col min="735" max="735" width="16.85546875" style="25" customWidth="1"/>
    <col min="736" max="736" width="17" style="25" customWidth="1"/>
    <col min="737" max="737" width="15.7109375" style="25" customWidth="1"/>
    <col min="738" max="738" width="14.7109375" style="25" customWidth="1"/>
    <col min="739" max="739" width="17.5703125" style="25" customWidth="1"/>
    <col min="740" max="740" width="31.42578125" style="25" customWidth="1"/>
    <col min="741" max="988" width="9.140625" style="25"/>
    <col min="989" max="989" width="46.5703125" style="25" customWidth="1"/>
    <col min="990" max="990" width="14.42578125" style="25" customWidth="1"/>
    <col min="991" max="991" width="16.85546875" style="25" customWidth="1"/>
    <col min="992" max="992" width="17" style="25" customWidth="1"/>
    <col min="993" max="993" width="15.7109375" style="25" customWidth="1"/>
    <col min="994" max="994" width="14.7109375" style="25" customWidth="1"/>
    <col min="995" max="995" width="17.5703125" style="25" customWidth="1"/>
    <col min="996" max="996" width="31.42578125" style="25" customWidth="1"/>
    <col min="997" max="1244" width="9.140625" style="25"/>
    <col min="1245" max="1245" width="46.5703125" style="25" customWidth="1"/>
    <col min="1246" max="1246" width="14.42578125" style="25" customWidth="1"/>
    <col min="1247" max="1247" width="16.85546875" style="25" customWidth="1"/>
    <col min="1248" max="1248" width="17" style="25" customWidth="1"/>
    <col min="1249" max="1249" width="15.7109375" style="25" customWidth="1"/>
    <col min="1250" max="1250" width="14.7109375" style="25" customWidth="1"/>
    <col min="1251" max="1251" width="17.5703125" style="25" customWidth="1"/>
    <col min="1252" max="1252" width="31.42578125" style="25" customWidth="1"/>
    <col min="1253" max="1500" width="9.140625" style="25"/>
    <col min="1501" max="1501" width="46.5703125" style="25" customWidth="1"/>
    <col min="1502" max="1502" width="14.42578125" style="25" customWidth="1"/>
    <col min="1503" max="1503" width="16.85546875" style="25" customWidth="1"/>
    <col min="1504" max="1504" width="17" style="25" customWidth="1"/>
    <col min="1505" max="1505" width="15.7109375" style="25" customWidth="1"/>
    <col min="1506" max="1506" width="14.7109375" style="25" customWidth="1"/>
    <col min="1507" max="1507" width="17.5703125" style="25" customWidth="1"/>
    <col min="1508" max="1508" width="31.42578125" style="25" customWidth="1"/>
    <col min="1509" max="1756" width="9.140625" style="25"/>
    <col min="1757" max="1757" width="46.5703125" style="25" customWidth="1"/>
    <col min="1758" max="1758" width="14.42578125" style="25" customWidth="1"/>
    <col min="1759" max="1759" width="16.85546875" style="25" customWidth="1"/>
    <col min="1760" max="1760" width="17" style="25" customWidth="1"/>
    <col min="1761" max="1761" width="15.7109375" style="25" customWidth="1"/>
    <col min="1762" max="1762" width="14.7109375" style="25" customWidth="1"/>
    <col min="1763" max="1763" width="17.5703125" style="25" customWidth="1"/>
    <col min="1764" max="1764" width="31.42578125" style="25" customWidth="1"/>
    <col min="1765" max="2012" width="9.140625" style="25"/>
    <col min="2013" max="2013" width="46.5703125" style="25" customWidth="1"/>
    <col min="2014" max="2014" width="14.42578125" style="25" customWidth="1"/>
    <col min="2015" max="2015" width="16.85546875" style="25" customWidth="1"/>
    <col min="2016" max="2016" width="17" style="25" customWidth="1"/>
    <col min="2017" max="2017" width="15.7109375" style="25" customWidth="1"/>
    <col min="2018" max="2018" width="14.7109375" style="25" customWidth="1"/>
    <col min="2019" max="2019" width="17.5703125" style="25" customWidth="1"/>
    <col min="2020" max="2020" width="31.42578125" style="25" customWidth="1"/>
    <col min="2021" max="2268" width="9.140625" style="25"/>
    <col min="2269" max="2269" width="46.5703125" style="25" customWidth="1"/>
    <col min="2270" max="2270" width="14.42578125" style="25" customWidth="1"/>
    <col min="2271" max="2271" width="16.85546875" style="25" customWidth="1"/>
    <col min="2272" max="2272" width="17" style="25" customWidth="1"/>
    <col min="2273" max="2273" width="15.7109375" style="25" customWidth="1"/>
    <col min="2274" max="2274" width="14.7109375" style="25" customWidth="1"/>
    <col min="2275" max="2275" width="17.5703125" style="25" customWidth="1"/>
    <col min="2276" max="2276" width="31.42578125" style="25" customWidth="1"/>
    <col min="2277" max="2524" width="9.140625" style="25"/>
    <col min="2525" max="2525" width="46.5703125" style="25" customWidth="1"/>
    <col min="2526" max="2526" width="14.42578125" style="25" customWidth="1"/>
    <col min="2527" max="2527" width="16.85546875" style="25" customWidth="1"/>
    <col min="2528" max="2528" width="17" style="25" customWidth="1"/>
    <col min="2529" max="2529" width="15.7109375" style="25" customWidth="1"/>
    <col min="2530" max="2530" width="14.7109375" style="25" customWidth="1"/>
    <col min="2531" max="2531" width="17.5703125" style="25" customWidth="1"/>
    <col min="2532" max="2532" width="31.42578125" style="25" customWidth="1"/>
    <col min="2533" max="2780" width="9.140625" style="25"/>
    <col min="2781" max="2781" width="46.5703125" style="25" customWidth="1"/>
    <col min="2782" max="2782" width="14.42578125" style="25" customWidth="1"/>
    <col min="2783" max="2783" width="16.85546875" style="25" customWidth="1"/>
    <col min="2784" max="2784" width="17" style="25" customWidth="1"/>
    <col min="2785" max="2785" width="15.7109375" style="25" customWidth="1"/>
    <col min="2786" max="2786" width="14.7109375" style="25" customWidth="1"/>
    <col min="2787" max="2787" width="17.5703125" style="25" customWidth="1"/>
    <col min="2788" max="2788" width="31.42578125" style="25" customWidth="1"/>
    <col min="2789" max="3036" width="9.140625" style="25"/>
    <col min="3037" max="3037" width="46.5703125" style="25" customWidth="1"/>
    <col min="3038" max="3038" width="14.42578125" style="25" customWidth="1"/>
    <col min="3039" max="3039" width="16.85546875" style="25" customWidth="1"/>
    <col min="3040" max="3040" width="17" style="25" customWidth="1"/>
    <col min="3041" max="3041" width="15.7109375" style="25" customWidth="1"/>
    <col min="3042" max="3042" width="14.7109375" style="25" customWidth="1"/>
    <col min="3043" max="3043" width="17.5703125" style="25" customWidth="1"/>
    <col min="3044" max="3044" width="31.42578125" style="25" customWidth="1"/>
    <col min="3045" max="3292" width="9.140625" style="25"/>
    <col min="3293" max="3293" width="46.5703125" style="25" customWidth="1"/>
    <col min="3294" max="3294" width="14.42578125" style="25" customWidth="1"/>
    <col min="3295" max="3295" width="16.85546875" style="25" customWidth="1"/>
    <col min="3296" max="3296" width="17" style="25" customWidth="1"/>
    <col min="3297" max="3297" width="15.7109375" style="25" customWidth="1"/>
    <col min="3298" max="3298" width="14.7109375" style="25" customWidth="1"/>
    <col min="3299" max="3299" width="17.5703125" style="25" customWidth="1"/>
    <col min="3300" max="3300" width="31.42578125" style="25" customWidth="1"/>
    <col min="3301" max="3548" width="9.140625" style="25"/>
    <col min="3549" max="3549" width="46.5703125" style="25" customWidth="1"/>
    <col min="3550" max="3550" width="14.42578125" style="25" customWidth="1"/>
    <col min="3551" max="3551" width="16.85546875" style="25" customWidth="1"/>
    <col min="3552" max="3552" width="17" style="25" customWidth="1"/>
    <col min="3553" max="3553" width="15.7109375" style="25" customWidth="1"/>
    <col min="3554" max="3554" width="14.7109375" style="25" customWidth="1"/>
    <col min="3555" max="3555" width="17.5703125" style="25" customWidth="1"/>
    <col min="3556" max="3556" width="31.42578125" style="25" customWidth="1"/>
    <col min="3557" max="3804" width="9.140625" style="25"/>
    <col min="3805" max="3805" width="46.5703125" style="25" customWidth="1"/>
    <col min="3806" max="3806" width="14.42578125" style="25" customWidth="1"/>
    <col min="3807" max="3807" width="16.85546875" style="25" customWidth="1"/>
    <col min="3808" max="3808" width="17" style="25" customWidth="1"/>
    <col min="3809" max="3809" width="15.7109375" style="25" customWidth="1"/>
    <col min="3810" max="3810" width="14.7109375" style="25" customWidth="1"/>
    <col min="3811" max="3811" width="17.5703125" style="25" customWidth="1"/>
    <col min="3812" max="3812" width="31.42578125" style="25" customWidth="1"/>
    <col min="3813" max="4060" width="9.140625" style="25"/>
    <col min="4061" max="4061" width="46.5703125" style="25" customWidth="1"/>
    <col min="4062" max="4062" width="14.42578125" style="25" customWidth="1"/>
    <col min="4063" max="4063" width="16.85546875" style="25" customWidth="1"/>
    <col min="4064" max="4064" width="17" style="25" customWidth="1"/>
    <col min="4065" max="4065" width="15.7109375" style="25" customWidth="1"/>
    <col min="4066" max="4066" width="14.7109375" style="25" customWidth="1"/>
    <col min="4067" max="4067" width="17.5703125" style="25" customWidth="1"/>
    <col min="4068" max="4068" width="31.42578125" style="25" customWidth="1"/>
    <col min="4069" max="4316" width="9.140625" style="25"/>
    <col min="4317" max="4317" width="46.5703125" style="25" customWidth="1"/>
    <col min="4318" max="4318" width="14.42578125" style="25" customWidth="1"/>
    <col min="4319" max="4319" width="16.85546875" style="25" customWidth="1"/>
    <col min="4320" max="4320" width="17" style="25" customWidth="1"/>
    <col min="4321" max="4321" width="15.7109375" style="25" customWidth="1"/>
    <col min="4322" max="4322" width="14.7109375" style="25" customWidth="1"/>
    <col min="4323" max="4323" width="17.5703125" style="25" customWidth="1"/>
    <col min="4324" max="4324" width="31.42578125" style="25" customWidth="1"/>
    <col min="4325" max="4572" width="9.140625" style="25"/>
    <col min="4573" max="4573" width="46.5703125" style="25" customWidth="1"/>
    <col min="4574" max="4574" width="14.42578125" style="25" customWidth="1"/>
    <col min="4575" max="4575" width="16.85546875" style="25" customWidth="1"/>
    <col min="4576" max="4576" width="17" style="25" customWidth="1"/>
    <col min="4577" max="4577" width="15.7109375" style="25" customWidth="1"/>
    <col min="4578" max="4578" width="14.7109375" style="25" customWidth="1"/>
    <col min="4579" max="4579" width="17.5703125" style="25" customWidth="1"/>
    <col min="4580" max="4580" width="31.42578125" style="25" customWidth="1"/>
    <col min="4581" max="4828" width="9.140625" style="25"/>
    <col min="4829" max="4829" width="46.5703125" style="25" customWidth="1"/>
    <col min="4830" max="4830" width="14.42578125" style="25" customWidth="1"/>
    <col min="4831" max="4831" width="16.85546875" style="25" customWidth="1"/>
    <col min="4832" max="4832" width="17" style="25" customWidth="1"/>
    <col min="4833" max="4833" width="15.7109375" style="25" customWidth="1"/>
    <col min="4834" max="4834" width="14.7109375" style="25" customWidth="1"/>
    <col min="4835" max="4835" width="17.5703125" style="25" customWidth="1"/>
    <col min="4836" max="4836" width="31.42578125" style="25" customWidth="1"/>
    <col min="4837" max="5084" width="9.140625" style="25"/>
    <col min="5085" max="5085" width="46.5703125" style="25" customWidth="1"/>
    <col min="5086" max="5086" width="14.42578125" style="25" customWidth="1"/>
    <col min="5087" max="5087" width="16.85546875" style="25" customWidth="1"/>
    <col min="5088" max="5088" width="17" style="25" customWidth="1"/>
    <col min="5089" max="5089" width="15.7109375" style="25" customWidth="1"/>
    <col min="5090" max="5090" width="14.7109375" style="25" customWidth="1"/>
    <col min="5091" max="5091" width="17.5703125" style="25" customWidth="1"/>
    <col min="5092" max="5092" width="31.42578125" style="25" customWidth="1"/>
    <col min="5093" max="5340" width="9.140625" style="25"/>
    <col min="5341" max="5341" width="46.5703125" style="25" customWidth="1"/>
    <col min="5342" max="5342" width="14.42578125" style="25" customWidth="1"/>
    <col min="5343" max="5343" width="16.85546875" style="25" customWidth="1"/>
    <col min="5344" max="5344" width="17" style="25" customWidth="1"/>
    <col min="5345" max="5345" width="15.7109375" style="25" customWidth="1"/>
    <col min="5346" max="5346" width="14.7109375" style="25" customWidth="1"/>
    <col min="5347" max="5347" width="17.5703125" style="25" customWidth="1"/>
    <col min="5348" max="5348" width="31.42578125" style="25" customWidth="1"/>
    <col min="5349" max="5596" width="9.140625" style="25"/>
    <col min="5597" max="5597" width="46.5703125" style="25" customWidth="1"/>
    <col min="5598" max="5598" width="14.42578125" style="25" customWidth="1"/>
    <col min="5599" max="5599" width="16.85546875" style="25" customWidth="1"/>
    <col min="5600" max="5600" width="17" style="25" customWidth="1"/>
    <col min="5601" max="5601" width="15.7109375" style="25" customWidth="1"/>
    <col min="5602" max="5602" width="14.7109375" style="25" customWidth="1"/>
    <col min="5603" max="5603" width="17.5703125" style="25" customWidth="1"/>
    <col min="5604" max="5604" width="31.42578125" style="25" customWidth="1"/>
    <col min="5605" max="5852" width="9.140625" style="25"/>
    <col min="5853" max="5853" width="46.5703125" style="25" customWidth="1"/>
    <col min="5854" max="5854" width="14.42578125" style="25" customWidth="1"/>
    <col min="5855" max="5855" width="16.85546875" style="25" customWidth="1"/>
    <col min="5856" max="5856" width="17" style="25" customWidth="1"/>
    <col min="5857" max="5857" width="15.7109375" style="25" customWidth="1"/>
    <col min="5858" max="5858" width="14.7109375" style="25" customWidth="1"/>
    <col min="5859" max="5859" width="17.5703125" style="25" customWidth="1"/>
    <col min="5860" max="5860" width="31.42578125" style="25" customWidth="1"/>
    <col min="5861" max="6108" width="9.140625" style="25"/>
    <col min="6109" max="6109" width="46.5703125" style="25" customWidth="1"/>
    <col min="6110" max="6110" width="14.42578125" style="25" customWidth="1"/>
    <col min="6111" max="6111" width="16.85546875" style="25" customWidth="1"/>
    <col min="6112" max="6112" width="17" style="25" customWidth="1"/>
    <col min="6113" max="6113" width="15.7109375" style="25" customWidth="1"/>
    <col min="6114" max="6114" width="14.7109375" style="25" customWidth="1"/>
    <col min="6115" max="6115" width="17.5703125" style="25" customWidth="1"/>
    <col min="6116" max="6116" width="31.42578125" style="25" customWidth="1"/>
    <col min="6117" max="6364" width="9.140625" style="25"/>
    <col min="6365" max="6365" width="46.5703125" style="25" customWidth="1"/>
    <col min="6366" max="6366" width="14.42578125" style="25" customWidth="1"/>
    <col min="6367" max="6367" width="16.85546875" style="25" customWidth="1"/>
    <col min="6368" max="6368" width="17" style="25" customWidth="1"/>
    <col min="6369" max="6369" width="15.7109375" style="25" customWidth="1"/>
    <col min="6370" max="6370" width="14.7109375" style="25" customWidth="1"/>
    <col min="6371" max="6371" width="17.5703125" style="25" customWidth="1"/>
    <col min="6372" max="6372" width="31.42578125" style="25" customWidth="1"/>
    <col min="6373" max="6620" width="9.140625" style="25"/>
    <col min="6621" max="6621" width="46.5703125" style="25" customWidth="1"/>
    <col min="6622" max="6622" width="14.42578125" style="25" customWidth="1"/>
    <col min="6623" max="6623" width="16.85546875" style="25" customWidth="1"/>
    <col min="6624" max="6624" width="17" style="25" customWidth="1"/>
    <col min="6625" max="6625" width="15.7109375" style="25" customWidth="1"/>
    <col min="6626" max="6626" width="14.7109375" style="25" customWidth="1"/>
    <col min="6627" max="6627" width="17.5703125" style="25" customWidth="1"/>
    <col min="6628" max="6628" width="31.42578125" style="25" customWidth="1"/>
    <col min="6629" max="6876" width="9.140625" style="25"/>
    <col min="6877" max="6877" width="46.5703125" style="25" customWidth="1"/>
    <col min="6878" max="6878" width="14.42578125" style="25" customWidth="1"/>
    <col min="6879" max="6879" width="16.85546875" style="25" customWidth="1"/>
    <col min="6880" max="6880" width="17" style="25" customWidth="1"/>
    <col min="6881" max="6881" width="15.7109375" style="25" customWidth="1"/>
    <col min="6882" max="6882" width="14.7109375" style="25" customWidth="1"/>
    <col min="6883" max="6883" width="17.5703125" style="25" customWidth="1"/>
    <col min="6884" max="6884" width="31.42578125" style="25" customWidth="1"/>
    <col min="6885" max="7132" width="9.140625" style="25"/>
    <col min="7133" max="7133" width="46.5703125" style="25" customWidth="1"/>
    <col min="7134" max="7134" width="14.42578125" style="25" customWidth="1"/>
    <col min="7135" max="7135" width="16.85546875" style="25" customWidth="1"/>
    <col min="7136" max="7136" width="17" style="25" customWidth="1"/>
    <col min="7137" max="7137" width="15.7109375" style="25" customWidth="1"/>
    <col min="7138" max="7138" width="14.7109375" style="25" customWidth="1"/>
    <col min="7139" max="7139" width="17.5703125" style="25" customWidth="1"/>
    <col min="7140" max="7140" width="31.42578125" style="25" customWidth="1"/>
    <col min="7141" max="7388" width="9.140625" style="25"/>
    <col min="7389" max="7389" width="46.5703125" style="25" customWidth="1"/>
    <col min="7390" max="7390" width="14.42578125" style="25" customWidth="1"/>
    <col min="7391" max="7391" width="16.85546875" style="25" customWidth="1"/>
    <col min="7392" max="7392" width="17" style="25" customWidth="1"/>
    <col min="7393" max="7393" width="15.7109375" style="25" customWidth="1"/>
    <col min="7394" max="7394" width="14.7109375" style="25" customWidth="1"/>
    <col min="7395" max="7395" width="17.5703125" style="25" customWidth="1"/>
    <col min="7396" max="7396" width="31.42578125" style="25" customWidth="1"/>
    <col min="7397" max="7644" width="9.140625" style="25"/>
    <col min="7645" max="7645" width="46.5703125" style="25" customWidth="1"/>
    <col min="7646" max="7646" width="14.42578125" style="25" customWidth="1"/>
    <col min="7647" max="7647" width="16.85546875" style="25" customWidth="1"/>
    <col min="7648" max="7648" width="17" style="25" customWidth="1"/>
    <col min="7649" max="7649" width="15.7109375" style="25" customWidth="1"/>
    <col min="7650" max="7650" width="14.7109375" style="25" customWidth="1"/>
    <col min="7651" max="7651" width="17.5703125" style="25" customWidth="1"/>
    <col min="7652" max="7652" width="31.42578125" style="25" customWidth="1"/>
    <col min="7653" max="7900" width="9.140625" style="25"/>
    <col min="7901" max="7901" width="46.5703125" style="25" customWidth="1"/>
    <col min="7902" max="7902" width="14.42578125" style="25" customWidth="1"/>
    <col min="7903" max="7903" width="16.85546875" style="25" customWidth="1"/>
    <col min="7904" max="7904" width="17" style="25" customWidth="1"/>
    <col min="7905" max="7905" width="15.7109375" style="25" customWidth="1"/>
    <col min="7906" max="7906" width="14.7109375" style="25" customWidth="1"/>
    <col min="7907" max="7907" width="17.5703125" style="25" customWidth="1"/>
    <col min="7908" max="7908" width="31.42578125" style="25" customWidth="1"/>
    <col min="7909" max="8156" width="9.140625" style="25"/>
    <col min="8157" max="8157" width="46.5703125" style="25" customWidth="1"/>
    <col min="8158" max="8158" width="14.42578125" style="25" customWidth="1"/>
    <col min="8159" max="8159" width="16.85546875" style="25" customWidth="1"/>
    <col min="8160" max="8160" width="17" style="25" customWidth="1"/>
    <col min="8161" max="8161" width="15.7109375" style="25" customWidth="1"/>
    <col min="8162" max="8162" width="14.7109375" style="25" customWidth="1"/>
    <col min="8163" max="8163" width="17.5703125" style="25" customWidth="1"/>
    <col min="8164" max="8164" width="31.42578125" style="25" customWidth="1"/>
    <col min="8165" max="8412" width="9.140625" style="25"/>
    <col min="8413" max="8413" width="46.5703125" style="25" customWidth="1"/>
    <col min="8414" max="8414" width="14.42578125" style="25" customWidth="1"/>
    <col min="8415" max="8415" width="16.85546875" style="25" customWidth="1"/>
    <col min="8416" max="8416" width="17" style="25" customWidth="1"/>
    <col min="8417" max="8417" width="15.7109375" style="25" customWidth="1"/>
    <col min="8418" max="8418" width="14.7109375" style="25" customWidth="1"/>
    <col min="8419" max="8419" width="17.5703125" style="25" customWidth="1"/>
    <col min="8420" max="8420" width="31.42578125" style="25" customWidth="1"/>
    <col min="8421" max="8668" width="9.140625" style="25"/>
    <col min="8669" max="8669" width="46.5703125" style="25" customWidth="1"/>
    <col min="8670" max="8670" width="14.42578125" style="25" customWidth="1"/>
    <col min="8671" max="8671" width="16.85546875" style="25" customWidth="1"/>
    <col min="8672" max="8672" width="17" style="25" customWidth="1"/>
    <col min="8673" max="8673" width="15.7109375" style="25" customWidth="1"/>
    <col min="8674" max="8674" width="14.7109375" style="25" customWidth="1"/>
    <col min="8675" max="8675" width="17.5703125" style="25" customWidth="1"/>
    <col min="8676" max="8676" width="31.42578125" style="25" customWidth="1"/>
    <col min="8677" max="8924" width="9.140625" style="25"/>
    <col min="8925" max="8925" width="46.5703125" style="25" customWidth="1"/>
    <col min="8926" max="8926" width="14.42578125" style="25" customWidth="1"/>
    <col min="8927" max="8927" width="16.85546875" style="25" customWidth="1"/>
    <col min="8928" max="8928" width="17" style="25" customWidth="1"/>
    <col min="8929" max="8929" width="15.7109375" style="25" customWidth="1"/>
    <col min="8930" max="8930" width="14.7109375" style="25" customWidth="1"/>
    <col min="8931" max="8931" width="17.5703125" style="25" customWidth="1"/>
    <col min="8932" max="8932" width="31.42578125" style="25" customWidth="1"/>
    <col min="8933" max="9180" width="9.140625" style="25"/>
    <col min="9181" max="9181" width="46.5703125" style="25" customWidth="1"/>
    <col min="9182" max="9182" width="14.42578125" style="25" customWidth="1"/>
    <col min="9183" max="9183" width="16.85546875" style="25" customWidth="1"/>
    <col min="9184" max="9184" width="17" style="25" customWidth="1"/>
    <col min="9185" max="9185" width="15.7109375" style="25" customWidth="1"/>
    <col min="9186" max="9186" width="14.7109375" style="25" customWidth="1"/>
    <col min="9187" max="9187" width="17.5703125" style="25" customWidth="1"/>
    <col min="9188" max="9188" width="31.42578125" style="25" customWidth="1"/>
    <col min="9189" max="9436" width="9.140625" style="25"/>
    <col min="9437" max="9437" width="46.5703125" style="25" customWidth="1"/>
    <col min="9438" max="9438" width="14.42578125" style="25" customWidth="1"/>
    <col min="9439" max="9439" width="16.85546875" style="25" customWidth="1"/>
    <col min="9440" max="9440" width="17" style="25" customWidth="1"/>
    <col min="9441" max="9441" width="15.7109375" style="25" customWidth="1"/>
    <col min="9442" max="9442" width="14.7109375" style="25" customWidth="1"/>
    <col min="9443" max="9443" width="17.5703125" style="25" customWidth="1"/>
    <col min="9444" max="9444" width="31.42578125" style="25" customWidth="1"/>
    <col min="9445" max="9692" width="9.140625" style="25"/>
    <col min="9693" max="9693" width="46.5703125" style="25" customWidth="1"/>
    <col min="9694" max="9694" width="14.42578125" style="25" customWidth="1"/>
    <col min="9695" max="9695" width="16.85546875" style="25" customWidth="1"/>
    <col min="9696" max="9696" width="17" style="25" customWidth="1"/>
    <col min="9697" max="9697" width="15.7109375" style="25" customWidth="1"/>
    <col min="9698" max="9698" width="14.7109375" style="25" customWidth="1"/>
    <col min="9699" max="9699" width="17.5703125" style="25" customWidth="1"/>
    <col min="9700" max="9700" width="31.42578125" style="25" customWidth="1"/>
    <col min="9701" max="9948" width="9.140625" style="25"/>
    <col min="9949" max="9949" width="46.5703125" style="25" customWidth="1"/>
    <col min="9950" max="9950" width="14.42578125" style="25" customWidth="1"/>
    <col min="9951" max="9951" width="16.85546875" style="25" customWidth="1"/>
    <col min="9952" max="9952" width="17" style="25" customWidth="1"/>
    <col min="9953" max="9953" width="15.7109375" style="25" customWidth="1"/>
    <col min="9954" max="9954" width="14.7109375" style="25" customWidth="1"/>
    <col min="9955" max="9955" width="17.5703125" style="25" customWidth="1"/>
    <col min="9956" max="9956" width="31.42578125" style="25" customWidth="1"/>
    <col min="9957" max="10204" width="9.140625" style="25"/>
    <col min="10205" max="10205" width="46.5703125" style="25" customWidth="1"/>
    <col min="10206" max="10206" width="14.42578125" style="25" customWidth="1"/>
    <col min="10207" max="10207" width="16.85546875" style="25" customWidth="1"/>
    <col min="10208" max="10208" width="17" style="25" customWidth="1"/>
    <col min="10209" max="10209" width="15.7109375" style="25" customWidth="1"/>
    <col min="10210" max="10210" width="14.7109375" style="25" customWidth="1"/>
    <col min="10211" max="10211" width="17.5703125" style="25" customWidth="1"/>
    <col min="10212" max="10212" width="31.42578125" style="25" customWidth="1"/>
    <col min="10213" max="10460" width="9.140625" style="25"/>
    <col min="10461" max="10461" width="46.5703125" style="25" customWidth="1"/>
    <col min="10462" max="10462" width="14.42578125" style="25" customWidth="1"/>
    <col min="10463" max="10463" width="16.85546875" style="25" customWidth="1"/>
    <col min="10464" max="10464" width="17" style="25" customWidth="1"/>
    <col min="10465" max="10465" width="15.7109375" style="25" customWidth="1"/>
    <col min="10466" max="10466" width="14.7109375" style="25" customWidth="1"/>
    <col min="10467" max="10467" width="17.5703125" style="25" customWidth="1"/>
    <col min="10468" max="10468" width="31.42578125" style="25" customWidth="1"/>
    <col min="10469" max="10716" width="9.140625" style="25"/>
    <col min="10717" max="10717" width="46.5703125" style="25" customWidth="1"/>
    <col min="10718" max="10718" width="14.42578125" style="25" customWidth="1"/>
    <col min="10719" max="10719" width="16.85546875" style="25" customWidth="1"/>
    <col min="10720" max="10720" width="17" style="25" customWidth="1"/>
    <col min="10721" max="10721" width="15.7109375" style="25" customWidth="1"/>
    <col min="10722" max="10722" width="14.7109375" style="25" customWidth="1"/>
    <col min="10723" max="10723" width="17.5703125" style="25" customWidth="1"/>
    <col min="10724" max="10724" width="31.42578125" style="25" customWidth="1"/>
    <col min="10725" max="10972" width="9.140625" style="25"/>
    <col min="10973" max="10973" width="46.5703125" style="25" customWidth="1"/>
    <col min="10974" max="10974" width="14.42578125" style="25" customWidth="1"/>
    <col min="10975" max="10975" width="16.85546875" style="25" customWidth="1"/>
    <col min="10976" max="10976" width="17" style="25" customWidth="1"/>
    <col min="10977" max="10977" width="15.7109375" style="25" customWidth="1"/>
    <col min="10978" max="10978" width="14.7109375" style="25" customWidth="1"/>
    <col min="10979" max="10979" width="17.5703125" style="25" customWidth="1"/>
    <col min="10980" max="10980" width="31.42578125" style="25" customWidth="1"/>
    <col min="10981" max="11228" width="9.140625" style="25"/>
    <col min="11229" max="11229" width="46.5703125" style="25" customWidth="1"/>
    <col min="11230" max="11230" width="14.42578125" style="25" customWidth="1"/>
    <col min="11231" max="11231" width="16.85546875" style="25" customWidth="1"/>
    <col min="11232" max="11232" width="17" style="25" customWidth="1"/>
    <col min="11233" max="11233" width="15.7109375" style="25" customWidth="1"/>
    <col min="11234" max="11234" width="14.7109375" style="25" customWidth="1"/>
    <col min="11235" max="11235" width="17.5703125" style="25" customWidth="1"/>
    <col min="11236" max="11236" width="31.42578125" style="25" customWidth="1"/>
    <col min="11237" max="11484" width="9.140625" style="25"/>
    <col min="11485" max="11485" width="46.5703125" style="25" customWidth="1"/>
    <col min="11486" max="11486" width="14.42578125" style="25" customWidth="1"/>
    <col min="11487" max="11487" width="16.85546875" style="25" customWidth="1"/>
    <col min="11488" max="11488" width="17" style="25" customWidth="1"/>
    <col min="11489" max="11489" width="15.7109375" style="25" customWidth="1"/>
    <col min="11490" max="11490" width="14.7109375" style="25" customWidth="1"/>
    <col min="11491" max="11491" width="17.5703125" style="25" customWidth="1"/>
    <col min="11492" max="11492" width="31.42578125" style="25" customWidth="1"/>
    <col min="11493" max="11740" width="9.140625" style="25"/>
    <col min="11741" max="11741" width="46.5703125" style="25" customWidth="1"/>
    <col min="11742" max="11742" width="14.42578125" style="25" customWidth="1"/>
    <col min="11743" max="11743" width="16.85546875" style="25" customWidth="1"/>
    <col min="11744" max="11744" width="17" style="25" customWidth="1"/>
    <col min="11745" max="11745" width="15.7109375" style="25" customWidth="1"/>
    <col min="11746" max="11746" width="14.7109375" style="25" customWidth="1"/>
    <col min="11747" max="11747" width="17.5703125" style="25" customWidth="1"/>
    <col min="11748" max="11748" width="31.42578125" style="25" customWidth="1"/>
    <col min="11749" max="11996" width="9.140625" style="25"/>
    <col min="11997" max="11997" width="46.5703125" style="25" customWidth="1"/>
    <col min="11998" max="11998" width="14.42578125" style="25" customWidth="1"/>
    <col min="11999" max="11999" width="16.85546875" style="25" customWidth="1"/>
    <col min="12000" max="12000" width="17" style="25" customWidth="1"/>
    <col min="12001" max="12001" width="15.7109375" style="25" customWidth="1"/>
    <col min="12002" max="12002" width="14.7109375" style="25" customWidth="1"/>
    <col min="12003" max="12003" width="17.5703125" style="25" customWidth="1"/>
    <col min="12004" max="12004" width="31.42578125" style="25" customWidth="1"/>
    <col min="12005" max="12252" width="9.140625" style="25"/>
    <col min="12253" max="12253" width="46.5703125" style="25" customWidth="1"/>
    <col min="12254" max="12254" width="14.42578125" style="25" customWidth="1"/>
    <col min="12255" max="12255" width="16.85546875" style="25" customWidth="1"/>
    <col min="12256" max="12256" width="17" style="25" customWidth="1"/>
    <col min="12257" max="12257" width="15.7109375" style="25" customWidth="1"/>
    <col min="12258" max="12258" width="14.7109375" style="25" customWidth="1"/>
    <col min="12259" max="12259" width="17.5703125" style="25" customWidth="1"/>
    <col min="12260" max="12260" width="31.42578125" style="25" customWidth="1"/>
    <col min="12261" max="12508" width="9.140625" style="25"/>
    <col min="12509" max="12509" width="46.5703125" style="25" customWidth="1"/>
    <col min="12510" max="12510" width="14.42578125" style="25" customWidth="1"/>
    <col min="12511" max="12511" width="16.85546875" style="25" customWidth="1"/>
    <col min="12512" max="12512" width="17" style="25" customWidth="1"/>
    <col min="12513" max="12513" width="15.7109375" style="25" customWidth="1"/>
    <col min="12514" max="12514" width="14.7109375" style="25" customWidth="1"/>
    <col min="12515" max="12515" width="17.5703125" style="25" customWidth="1"/>
    <col min="12516" max="12516" width="31.42578125" style="25" customWidth="1"/>
    <col min="12517" max="12764" width="9.140625" style="25"/>
    <col min="12765" max="12765" width="46.5703125" style="25" customWidth="1"/>
    <col min="12766" max="12766" width="14.42578125" style="25" customWidth="1"/>
    <col min="12767" max="12767" width="16.85546875" style="25" customWidth="1"/>
    <col min="12768" max="12768" width="17" style="25" customWidth="1"/>
    <col min="12769" max="12769" width="15.7109375" style="25" customWidth="1"/>
    <col min="12770" max="12770" width="14.7109375" style="25" customWidth="1"/>
    <col min="12771" max="12771" width="17.5703125" style="25" customWidth="1"/>
    <col min="12772" max="12772" width="31.42578125" style="25" customWidth="1"/>
    <col min="12773" max="13020" width="9.140625" style="25"/>
    <col min="13021" max="13021" width="46.5703125" style="25" customWidth="1"/>
    <col min="13022" max="13022" width="14.42578125" style="25" customWidth="1"/>
    <col min="13023" max="13023" width="16.85546875" style="25" customWidth="1"/>
    <col min="13024" max="13024" width="17" style="25" customWidth="1"/>
    <col min="13025" max="13025" width="15.7109375" style="25" customWidth="1"/>
    <col min="13026" max="13026" width="14.7109375" style="25" customWidth="1"/>
    <col min="13027" max="13027" width="17.5703125" style="25" customWidth="1"/>
    <col min="13028" max="13028" width="31.42578125" style="25" customWidth="1"/>
    <col min="13029" max="13276" width="9.140625" style="25"/>
    <col min="13277" max="13277" width="46.5703125" style="25" customWidth="1"/>
    <col min="13278" max="13278" width="14.42578125" style="25" customWidth="1"/>
    <col min="13279" max="13279" width="16.85546875" style="25" customWidth="1"/>
    <col min="13280" max="13280" width="17" style="25" customWidth="1"/>
    <col min="13281" max="13281" width="15.7109375" style="25" customWidth="1"/>
    <col min="13282" max="13282" width="14.7109375" style="25" customWidth="1"/>
    <col min="13283" max="13283" width="17.5703125" style="25" customWidth="1"/>
    <col min="13284" max="13284" width="31.42578125" style="25" customWidth="1"/>
    <col min="13285" max="13532" width="9.140625" style="25"/>
    <col min="13533" max="13533" width="46.5703125" style="25" customWidth="1"/>
    <col min="13534" max="13534" width="14.42578125" style="25" customWidth="1"/>
    <col min="13535" max="13535" width="16.85546875" style="25" customWidth="1"/>
    <col min="13536" max="13536" width="17" style="25" customWidth="1"/>
    <col min="13537" max="13537" width="15.7109375" style="25" customWidth="1"/>
    <col min="13538" max="13538" width="14.7109375" style="25" customWidth="1"/>
    <col min="13539" max="13539" width="17.5703125" style="25" customWidth="1"/>
    <col min="13540" max="13540" width="31.42578125" style="25" customWidth="1"/>
    <col min="13541" max="13788" width="9.140625" style="25"/>
    <col min="13789" max="13789" width="46.5703125" style="25" customWidth="1"/>
    <col min="13790" max="13790" width="14.42578125" style="25" customWidth="1"/>
    <col min="13791" max="13791" width="16.85546875" style="25" customWidth="1"/>
    <col min="13792" max="13792" width="17" style="25" customWidth="1"/>
    <col min="13793" max="13793" width="15.7109375" style="25" customWidth="1"/>
    <col min="13794" max="13794" width="14.7109375" style="25" customWidth="1"/>
    <col min="13795" max="13795" width="17.5703125" style="25" customWidth="1"/>
    <col min="13796" max="13796" width="31.42578125" style="25" customWidth="1"/>
    <col min="13797" max="14044" width="9.140625" style="25"/>
    <col min="14045" max="14045" width="46.5703125" style="25" customWidth="1"/>
    <col min="14046" max="14046" width="14.42578125" style="25" customWidth="1"/>
    <col min="14047" max="14047" width="16.85546875" style="25" customWidth="1"/>
    <col min="14048" max="14048" width="17" style="25" customWidth="1"/>
    <col min="14049" max="14049" width="15.7109375" style="25" customWidth="1"/>
    <col min="14050" max="14050" width="14.7109375" style="25" customWidth="1"/>
    <col min="14051" max="14051" width="17.5703125" style="25" customWidth="1"/>
    <col min="14052" max="14052" width="31.42578125" style="25" customWidth="1"/>
    <col min="14053" max="14300" width="9.140625" style="25"/>
    <col min="14301" max="14301" width="46.5703125" style="25" customWidth="1"/>
    <col min="14302" max="14302" width="14.42578125" style="25" customWidth="1"/>
    <col min="14303" max="14303" width="16.85546875" style="25" customWidth="1"/>
    <col min="14304" max="14304" width="17" style="25" customWidth="1"/>
    <col min="14305" max="14305" width="15.7109375" style="25" customWidth="1"/>
    <col min="14306" max="14306" width="14.7109375" style="25" customWidth="1"/>
    <col min="14307" max="14307" width="17.5703125" style="25" customWidth="1"/>
    <col min="14308" max="14308" width="31.42578125" style="25" customWidth="1"/>
    <col min="14309" max="14556" width="9.140625" style="25"/>
    <col min="14557" max="14557" width="46.5703125" style="25" customWidth="1"/>
    <col min="14558" max="14558" width="14.42578125" style="25" customWidth="1"/>
    <col min="14559" max="14559" width="16.85546875" style="25" customWidth="1"/>
    <col min="14560" max="14560" width="17" style="25" customWidth="1"/>
    <col min="14561" max="14561" width="15.7109375" style="25" customWidth="1"/>
    <col min="14562" max="14562" width="14.7109375" style="25" customWidth="1"/>
    <col min="14563" max="14563" width="17.5703125" style="25" customWidth="1"/>
    <col min="14564" max="14564" width="31.42578125" style="25" customWidth="1"/>
    <col min="14565" max="14812" width="9.140625" style="25"/>
    <col min="14813" max="14813" width="46.5703125" style="25" customWidth="1"/>
    <col min="14814" max="14814" width="14.42578125" style="25" customWidth="1"/>
    <col min="14815" max="14815" width="16.85546875" style="25" customWidth="1"/>
    <col min="14816" max="14816" width="17" style="25" customWidth="1"/>
    <col min="14817" max="14817" width="15.7109375" style="25" customWidth="1"/>
    <col min="14818" max="14818" width="14.7109375" style="25" customWidth="1"/>
    <col min="14819" max="14819" width="17.5703125" style="25" customWidth="1"/>
    <col min="14820" max="14820" width="31.42578125" style="25" customWidth="1"/>
    <col min="14821" max="15068" width="9.140625" style="25"/>
    <col min="15069" max="15069" width="46.5703125" style="25" customWidth="1"/>
    <col min="15070" max="15070" width="14.42578125" style="25" customWidth="1"/>
    <col min="15071" max="15071" width="16.85546875" style="25" customWidth="1"/>
    <col min="15072" max="15072" width="17" style="25" customWidth="1"/>
    <col min="15073" max="15073" width="15.7109375" style="25" customWidth="1"/>
    <col min="15074" max="15074" width="14.7109375" style="25" customWidth="1"/>
    <col min="15075" max="15075" width="17.5703125" style="25" customWidth="1"/>
    <col min="15076" max="15076" width="31.42578125" style="25" customWidth="1"/>
    <col min="15077" max="15324" width="9.140625" style="25"/>
    <col min="15325" max="15325" width="46.5703125" style="25" customWidth="1"/>
    <col min="15326" max="15326" width="14.42578125" style="25" customWidth="1"/>
    <col min="15327" max="15327" width="16.85546875" style="25" customWidth="1"/>
    <col min="15328" max="15328" width="17" style="25" customWidth="1"/>
    <col min="15329" max="15329" width="15.7109375" style="25" customWidth="1"/>
    <col min="15330" max="15330" width="14.7109375" style="25" customWidth="1"/>
    <col min="15331" max="15331" width="17.5703125" style="25" customWidth="1"/>
    <col min="15332" max="15332" width="31.42578125" style="25" customWidth="1"/>
    <col min="15333" max="15580" width="9.140625" style="25"/>
    <col min="15581" max="15581" width="46.5703125" style="25" customWidth="1"/>
    <col min="15582" max="15582" width="14.42578125" style="25" customWidth="1"/>
    <col min="15583" max="15583" width="16.85546875" style="25" customWidth="1"/>
    <col min="15584" max="15584" width="17" style="25" customWidth="1"/>
    <col min="15585" max="15585" width="15.7109375" style="25" customWidth="1"/>
    <col min="15586" max="15586" width="14.7109375" style="25" customWidth="1"/>
    <col min="15587" max="15587" width="17.5703125" style="25" customWidth="1"/>
    <col min="15588" max="15588" width="31.42578125" style="25" customWidth="1"/>
    <col min="15589" max="15836" width="9.140625" style="25"/>
    <col min="15837" max="15837" width="46.5703125" style="25" customWidth="1"/>
    <col min="15838" max="15838" width="14.42578125" style="25" customWidth="1"/>
    <col min="15839" max="15839" width="16.85546875" style="25" customWidth="1"/>
    <col min="15840" max="15840" width="17" style="25" customWidth="1"/>
    <col min="15841" max="15841" width="15.7109375" style="25" customWidth="1"/>
    <col min="15842" max="15842" width="14.7109375" style="25" customWidth="1"/>
    <col min="15843" max="15843" width="17.5703125" style="25" customWidth="1"/>
    <col min="15844" max="15844" width="31.42578125" style="25" customWidth="1"/>
    <col min="15845" max="16092" width="9.140625" style="25"/>
    <col min="16093" max="16093" width="46.5703125" style="25" customWidth="1"/>
    <col min="16094" max="16094" width="14.42578125" style="25" customWidth="1"/>
    <col min="16095" max="16095" width="16.85546875" style="25" customWidth="1"/>
    <col min="16096" max="16096" width="17" style="25" customWidth="1"/>
    <col min="16097" max="16097" width="15.7109375" style="25" customWidth="1"/>
    <col min="16098" max="16098" width="14.7109375" style="25" customWidth="1"/>
    <col min="16099" max="16099" width="17.5703125" style="25" customWidth="1"/>
    <col min="16100" max="16100" width="31.42578125" style="25" customWidth="1"/>
    <col min="16101" max="16384" width="9.140625" style="25"/>
  </cols>
  <sheetData>
    <row r="2" spans="2:14" ht="19.5" customHeight="1">
      <c r="B2" s="819" t="str">
        <f>Słownik!B373</f>
        <v>SCR - ryzyko ubezpieczeniowe w ubezpieczeniach innych niż na życie</v>
      </c>
      <c r="C2" s="820"/>
      <c r="D2" s="820"/>
      <c r="E2" s="820"/>
      <c r="F2" s="820"/>
      <c r="G2" s="820"/>
      <c r="H2" s="820"/>
      <c r="I2" s="820"/>
      <c r="J2" s="820"/>
      <c r="K2" s="821"/>
    </row>
    <row r="3" spans="2:14" ht="15.75" customHeight="1">
      <c r="B3" s="191" t="str">
        <f>Słownik!B10</f>
        <v>Nazwa zakładu ubezpieczeń/reasekuracji:</v>
      </c>
      <c r="C3" s="191"/>
      <c r="D3" s="192"/>
      <c r="E3" s="192"/>
      <c r="F3" s="192"/>
      <c r="G3" s="382"/>
      <c r="H3" s="382"/>
      <c r="I3" s="382"/>
      <c r="J3" s="382"/>
      <c r="K3" s="382"/>
    </row>
    <row r="4" spans="2:14" ht="15">
      <c r="B4" s="822" t="str">
        <f>IF(Nazwa_ZU=0," ",Nazwa_ZU)</f>
        <v xml:space="preserve"> </v>
      </c>
      <c r="C4" s="822"/>
      <c r="D4" s="248" t="str">
        <f>Słownik!$B$306</f>
        <v>Indeks</v>
      </c>
      <c r="E4" s="248" t="str">
        <f>Słownik!$B$247</f>
        <v>Struktura wymogu SCR</v>
      </c>
      <c r="F4" s="374"/>
      <c r="G4" s="374"/>
      <c r="H4" s="374"/>
      <c r="I4" s="374"/>
      <c r="J4" s="382"/>
      <c r="K4" s="382"/>
    </row>
    <row r="5" spans="2:14" ht="21" customHeight="1">
      <c r="B5" s="908" t="s">
        <v>1128</v>
      </c>
      <c r="C5" s="908"/>
      <c r="D5" s="908"/>
      <c r="E5" s="908"/>
      <c r="F5" s="908"/>
      <c r="G5" s="908"/>
      <c r="H5" s="908"/>
      <c r="I5" s="908"/>
      <c r="J5" s="908"/>
      <c r="K5" s="908"/>
      <c r="L5" s="908"/>
      <c r="M5" s="908"/>
      <c r="N5" s="908"/>
    </row>
    <row r="6" spans="2:14" ht="26.25" customHeight="1">
      <c r="B6" s="908" t="s">
        <v>1129</v>
      </c>
      <c r="C6" s="908"/>
      <c r="D6" s="908"/>
      <c r="E6" s="908"/>
      <c r="F6" s="908"/>
      <c r="G6" s="908"/>
      <c r="H6" s="908"/>
      <c r="I6" s="908"/>
      <c r="J6" s="908"/>
      <c r="K6" s="908"/>
      <c r="L6" s="908"/>
      <c r="M6" s="908"/>
      <c r="N6" s="908"/>
    </row>
    <row r="7" spans="2:14" ht="42.75" customHeight="1">
      <c r="B7" s="394"/>
      <c r="C7" s="824" t="str">
        <f>Słownik!B374</f>
        <v>Odchylenie standardowe dla ryzyka składki</v>
      </c>
      <c r="D7" s="825"/>
      <c r="E7" s="846" t="str">
        <f>Słownik!B375</f>
        <v>Odchylenie standardowe dla ryzyka rezerw</v>
      </c>
      <c r="F7" s="824" t="str">
        <f>Słownik!B376</f>
        <v>Miara wielkości ryzyka składki i rezerw</v>
      </c>
      <c r="G7" s="907"/>
      <c r="H7" s="907"/>
      <c r="I7" s="825"/>
      <c r="J7" s="375"/>
      <c r="K7" s="280"/>
    </row>
    <row r="8" spans="2:14" ht="69.75" customHeight="1">
      <c r="B8" s="128" t="str">
        <f>Słownik!B385</f>
        <v>Ryzyko składki i rezerw</v>
      </c>
      <c r="C8" s="205" t="str">
        <f>Słownik!B377</f>
        <v>Odchylenie standardowe</v>
      </c>
      <c r="D8" s="205" t="str">
        <f>Słownik!B378</f>
        <v>Współczynnik korygujący dla reasekuracji nieproporcjonalnej</v>
      </c>
      <c r="E8" s="847"/>
      <c r="F8" s="205" t="str">
        <f>Słownik!B379</f>
        <v>Miara wielkości ryzyka składki (Vprem)</v>
      </c>
      <c r="G8" s="205" t="str">
        <f>Słownik!B380</f>
        <v>Miara wielkości ryzyka rezerw (Vres)</v>
      </c>
      <c r="H8" s="205" t="str">
        <f>Słownik!B381</f>
        <v>Dywersyfikacja geograficzna</v>
      </c>
      <c r="I8" s="205" t="str">
        <f>Słownik!B382</f>
        <v>Miara wielkości ryzyka składki i rezerw (V)</v>
      </c>
      <c r="J8" s="205" t="str">
        <f>Słownik!B383</f>
        <v>Odchylenie standardowe dla ryzyka składki i rezerw</v>
      </c>
      <c r="K8" s="205" t="str">
        <f>Słownik!B384</f>
        <v>V*odchylenie standardowe</v>
      </c>
    </row>
    <row r="9" spans="2:14">
      <c r="B9" s="680" t="str">
        <f>Słownik!B135</f>
        <v>Ubezpieczenia OC z tyt. użytkowania pojazdów mechanicznych</v>
      </c>
      <c r="C9" s="681">
        <f>Parametry!D53</f>
        <v>0.1</v>
      </c>
      <c r="D9" s="682">
        <v>0.8</v>
      </c>
      <c r="E9" s="683">
        <f>Parametry!E53</f>
        <v>0.09</v>
      </c>
      <c r="F9" s="480">
        <f>MAX('Cover-NonLife'!R48,'Cover-NonLife'!Q48)+'Cover-NonLife'!S48+'Cover-NonLife'!T48</f>
        <v>0</v>
      </c>
      <c r="G9" s="480">
        <f>'Cover-NonLife'!J48</f>
        <v>0</v>
      </c>
      <c r="H9" s="683">
        <v>1</v>
      </c>
      <c r="I9" s="480">
        <f>(F9+G9)*(0.75+0.25*H9)</f>
        <v>0</v>
      </c>
      <c r="J9" s="684">
        <f>IF(I9,(SQRT((C9*D9*F9)^2+(C9*D9*F9)*(E9*G9)+(E9*G9)^2))/(F9+G9),0)</f>
        <v>0</v>
      </c>
      <c r="K9" s="480">
        <f>I9*J9</f>
        <v>0</v>
      </c>
    </row>
    <row r="10" spans="2:14">
      <c r="B10" s="396" t="str">
        <f>Słownik!B136</f>
        <v>Pozostałe ubezpieczenia pojazdów</v>
      </c>
      <c r="C10" s="147">
        <f>Parametry!D54</f>
        <v>0.08</v>
      </c>
      <c r="D10" s="149">
        <v>1</v>
      </c>
      <c r="E10" s="109">
        <f>Parametry!E54</f>
        <v>0.08</v>
      </c>
      <c r="F10" s="484">
        <f>MAX('Cover-NonLife'!R49,'Cover-NonLife'!Q49)+'Cover-NonLife'!S49+'Cover-NonLife'!T49</f>
        <v>0</v>
      </c>
      <c r="G10" s="484">
        <f>'Cover-NonLife'!J49</f>
        <v>0</v>
      </c>
      <c r="H10" s="104">
        <v>1</v>
      </c>
      <c r="I10" s="480">
        <f t="shared" ref="I10:I17" si="0">(F10+G10)*(0.75+0.25*H10)</f>
        <v>0</v>
      </c>
      <c r="J10" s="594">
        <f t="shared" ref="J10:J17" si="1">IF(I10,(SQRT((C10*D10*F10)^2+(C10*D10*F10)*(E10*G10)+(E10*G10)^2))/(F10+G10),0)</f>
        <v>0</v>
      </c>
      <c r="K10" s="484">
        <f t="shared" ref="K10:K17" si="2">I10*J10</f>
        <v>0</v>
      </c>
    </row>
    <row r="11" spans="2:14">
      <c r="B11" s="396" t="str">
        <f>Słownik!B137</f>
        <v>Ubezpieczenia morskie, lotnicze i transportowe</v>
      </c>
      <c r="C11" s="147">
        <f>Parametry!D55</f>
        <v>0.15</v>
      </c>
      <c r="D11" s="149">
        <v>1</v>
      </c>
      <c r="E11" s="109">
        <f>Parametry!E55</f>
        <v>0.11</v>
      </c>
      <c r="F11" s="484">
        <f>MAX('Cover-NonLife'!R50,'Cover-NonLife'!Q50)+'Cover-NonLife'!S50+'Cover-NonLife'!T50</f>
        <v>0</v>
      </c>
      <c r="G11" s="484">
        <f>'Cover-NonLife'!J50</f>
        <v>0</v>
      </c>
      <c r="H11" s="104">
        <v>1</v>
      </c>
      <c r="I11" s="480">
        <f t="shared" si="0"/>
        <v>0</v>
      </c>
      <c r="J11" s="594">
        <f t="shared" si="1"/>
        <v>0</v>
      </c>
      <c r="K11" s="484">
        <f t="shared" si="2"/>
        <v>0</v>
      </c>
    </row>
    <row r="12" spans="2:14">
      <c r="B12" s="396" t="str">
        <f>Słownik!B138</f>
        <v>Ubezpieczenia od ognia i pozostałych szkód rzeczowych</v>
      </c>
      <c r="C12" s="147">
        <f>Parametry!D56</f>
        <v>0.08</v>
      </c>
      <c r="D12" s="149">
        <v>0.8</v>
      </c>
      <c r="E12" s="109">
        <f>Parametry!E56</f>
        <v>0.1</v>
      </c>
      <c r="F12" s="484">
        <f>MAX('Cover-NonLife'!R51,'Cover-NonLife'!Q51)+'Cover-NonLife'!S51+'Cover-NonLife'!T51</f>
        <v>0</v>
      </c>
      <c r="G12" s="484">
        <f>'Cover-NonLife'!J51</f>
        <v>0</v>
      </c>
      <c r="H12" s="104">
        <v>1</v>
      </c>
      <c r="I12" s="480">
        <f t="shared" si="0"/>
        <v>0</v>
      </c>
      <c r="J12" s="594">
        <f t="shared" si="1"/>
        <v>0</v>
      </c>
      <c r="K12" s="484">
        <f t="shared" si="2"/>
        <v>0</v>
      </c>
    </row>
    <row r="13" spans="2:14">
      <c r="B13" s="396" t="str">
        <f>Słownik!B139</f>
        <v>Ubezpieczenia OC ogólnej</v>
      </c>
      <c r="C13" s="147">
        <f>Parametry!D57</f>
        <v>0.14000000000000001</v>
      </c>
      <c r="D13" s="149">
        <v>0.8</v>
      </c>
      <c r="E13" s="109">
        <f>Parametry!E57</f>
        <v>0.11</v>
      </c>
      <c r="F13" s="484">
        <f>MAX('Cover-NonLife'!R52,'Cover-NonLife'!Q52)+'Cover-NonLife'!S52+'Cover-NonLife'!T52</f>
        <v>0</v>
      </c>
      <c r="G13" s="484">
        <f>'Cover-NonLife'!J52</f>
        <v>0</v>
      </c>
      <c r="H13" s="104">
        <v>1</v>
      </c>
      <c r="I13" s="480">
        <f t="shared" si="0"/>
        <v>0</v>
      </c>
      <c r="J13" s="594">
        <f t="shared" si="1"/>
        <v>0</v>
      </c>
      <c r="K13" s="484">
        <f t="shared" si="2"/>
        <v>0</v>
      </c>
    </row>
    <row r="14" spans="2:14">
      <c r="B14" s="396" t="str">
        <f>Słownik!B140</f>
        <v>Ubezpieczenia kredytu i gwarancji ubezpieczeniowej</v>
      </c>
      <c r="C14" s="147">
        <f>Parametry!D58</f>
        <v>0.12</v>
      </c>
      <c r="D14" s="149">
        <v>1</v>
      </c>
      <c r="E14" s="109">
        <f>Parametry!E58</f>
        <v>0.19</v>
      </c>
      <c r="F14" s="484">
        <f>MAX('Cover-NonLife'!R53,'Cover-NonLife'!Q53)+'Cover-NonLife'!S53+'Cover-NonLife'!T53</f>
        <v>0</v>
      </c>
      <c r="G14" s="484">
        <f>'Cover-NonLife'!J53</f>
        <v>0</v>
      </c>
      <c r="H14" s="104">
        <v>1</v>
      </c>
      <c r="I14" s="480">
        <f t="shared" si="0"/>
        <v>0</v>
      </c>
      <c r="J14" s="594">
        <f t="shared" si="1"/>
        <v>0</v>
      </c>
      <c r="K14" s="484">
        <f t="shared" si="2"/>
        <v>0</v>
      </c>
    </row>
    <row r="15" spans="2:14">
      <c r="B15" s="396" t="str">
        <f>Słownik!B141</f>
        <v>Ubezpieczenia ochrony prawnej</v>
      </c>
      <c r="C15" s="147">
        <f>Parametry!D59</f>
        <v>7.0000000000000007E-2</v>
      </c>
      <c r="D15" s="149">
        <v>1</v>
      </c>
      <c r="E15" s="109">
        <f>Parametry!E59</f>
        <v>0.12</v>
      </c>
      <c r="F15" s="484">
        <f>MAX('Cover-NonLife'!R54,'Cover-NonLife'!Q54)+'Cover-NonLife'!S54+'Cover-NonLife'!T54</f>
        <v>0</v>
      </c>
      <c r="G15" s="484">
        <f>'Cover-NonLife'!J54</f>
        <v>0</v>
      </c>
      <c r="H15" s="104">
        <v>1</v>
      </c>
      <c r="I15" s="480">
        <f t="shared" si="0"/>
        <v>0</v>
      </c>
      <c r="J15" s="594">
        <f t="shared" si="1"/>
        <v>0</v>
      </c>
      <c r="K15" s="484">
        <f t="shared" si="2"/>
        <v>0</v>
      </c>
    </row>
    <row r="16" spans="2:14">
      <c r="B16" s="396" t="str">
        <f>Słownik!B142</f>
        <v>Ubezpieczenia świadczenia pomocy</v>
      </c>
      <c r="C16" s="147">
        <f>Parametry!D60</f>
        <v>0.09</v>
      </c>
      <c r="D16" s="149">
        <v>1</v>
      </c>
      <c r="E16" s="109">
        <f>Parametry!E60</f>
        <v>0.2</v>
      </c>
      <c r="F16" s="484">
        <f>MAX('Cover-NonLife'!R55,'Cover-NonLife'!Q55)+'Cover-NonLife'!S55+'Cover-NonLife'!T55</f>
        <v>0</v>
      </c>
      <c r="G16" s="484">
        <f>'Cover-NonLife'!J55</f>
        <v>0</v>
      </c>
      <c r="H16" s="104">
        <v>1</v>
      </c>
      <c r="I16" s="480">
        <f t="shared" si="0"/>
        <v>0</v>
      </c>
      <c r="J16" s="594">
        <f t="shared" si="1"/>
        <v>0</v>
      </c>
      <c r="K16" s="484">
        <f t="shared" si="2"/>
        <v>0</v>
      </c>
    </row>
    <row r="17" spans="2:11">
      <c r="B17" s="396" t="str">
        <f>Słownik!B143</f>
        <v>Ubezpieczenia różnych ryzyk finansowych</v>
      </c>
      <c r="C17" s="147">
        <f>Parametry!D61</f>
        <v>0.13</v>
      </c>
      <c r="D17" s="149">
        <v>1</v>
      </c>
      <c r="E17" s="109">
        <f>Parametry!E61</f>
        <v>0.2</v>
      </c>
      <c r="F17" s="484">
        <f>MAX('Cover-NonLife'!R56,'Cover-NonLife'!Q56)+'Cover-NonLife'!S56+'Cover-NonLife'!T56</f>
        <v>0</v>
      </c>
      <c r="G17" s="484">
        <f>'Cover-NonLife'!J56</f>
        <v>0</v>
      </c>
      <c r="H17" s="104">
        <v>1</v>
      </c>
      <c r="I17" s="480">
        <f t="shared" si="0"/>
        <v>0</v>
      </c>
      <c r="J17" s="594">
        <f t="shared" si="1"/>
        <v>0</v>
      </c>
      <c r="K17" s="484">
        <f t="shared" si="2"/>
        <v>0</v>
      </c>
    </row>
    <row r="18" spans="2:11" ht="16.5" customHeight="1">
      <c r="B18" s="396" t="str">
        <f>Słownik!B149</f>
        <v>Reasekuracja nieproporcjonalna ubezpieczeń mienia</v>
      </c>
      <c r="C18" s="147">
        <f>Parametry!D62</f>
        <v>0.17</v>
      </c>
      <c r="D18" s="149">
        <v>1</v>
      </c>
      <c r="E18" s="109">
        <f>Parametry!E62</f>
        <v>0.2</v>
      </c>
      <c r="F18" s="484">
        <f>MAX('Cover-NonLife'!R59,'Cover-NonLife'!Q59)+'Cover-NonLife'!S59+'Cover-NonLife'!T59</f>
        <v>0</v>
      </c>
      <c r="G18" s="484">
        <f>'Cover-NonLife'!J59</f>
        <v>0</v>
      </c>
      <c r="H18" s="104">
        <v>1</v>
      </c>
      <c r="I18" s="480">
        <f>(F18+G18)*(0.75+0.25*H18)</f>
        <v>0</v>
      </c>
      <c r="J18" s="594">
        <f>IF(I18,(SQRT((C18*D18*F18)^2+(C18*D18*F18)*(E18*G18)+(E18*G18)^2))/(F18+G18),0)</f>
        <v>0</v>
      </c>
      <c r="K18" s="484">
        <f>I18*J18</f>
        <v>0</v>
      </c>
    </row>
    <row r="19" spans="2:11" ht="27.75" customHeight="1">
      <c r="B19" s="395" t="str">
        <f>Słownik!B147</f>
        <v>Reasekuracja nieproporcjonalna ubezpieczeń osobowych</v>
      </c>
      <c r="C19" s="147">
        <f>Parametry!D63</f>
        <v>0.17</v>
      </c>
      <c r="D19" s="148">
        <v>1</v>
      </c>
      <c r="E19" s="109">
        <f>Parametry!E63</f>
        <v>0.2</v>
      </c>
      <c r="F19" s="484">
        <f>MAX('Cover-NonLife'!R57,'Cover-NonLife'!Q57)+'Cover-NonLife'!S57+'Cover-NonLife'!T57</f>
        <v>0</v>
      </c>
      <c r="G19" s="484">
        <f>'Cover-NonLife'!J57</f>
        <v>0</v>
      </c>
      <c r="H19" s="109">
        <v>1</v>
      </c>
      <c r="I19" s="484">
        <f>(F19+G19)*(0.75+0.25*H19)</f>
        <v>0</v>
      </c>
      <c r="J19" s="594">
        <f>IF(I19,(SQRT((C19*D19*F19)^2+(C19*D19*F19)*(E19*G19)+(E19*G19)^2))/(F19+G19),0)</f>
        <v>0</v>
      </c>
      <c r="K19" s="484">
        <f>I19*J19</f>
        <v>0</v>
      </c>
    </row>
    <row r="20" spans="2:11" ht="24.75" customHeight="1">
      <c r="B20" s="397" t="str">
        <f>Słownik!B148</f>
        <v>Reasekuracja nieproporcjonalna ubezpieczeń morskich, lotniczych i transportowych</v>
      </c>
      <c r="C20" s="685">
        <f>Parametry!D64</f>
        <v>0.17</v>
      </c>
      <c r="D20" s="151">
        <v>1</v>
      </c>
      <c r="E20" s="686">
        <f>Parametry!E64</f>
        <v>0.2</v>
      </c>
      <c r="F20" s="484">
        <f>MAX('Cover-NonLife'!R58,'Cover-NonLife'!Q58)+'Cover-NonLife'!S58+'Cover-NonLife'!T58</f>
        <v>0</v>
      </c>
      <c r="G20" s="484">
        <f>'Cover-NonLife'!J58</f>
        <v>0</v>
      </c>
      <c r="H20" s="687">
        <v>1</v>
      </c>
      <c r="I20" s="480">
        <f>(F20+G20)*(0.75+0.25*H20)</f>
        <v>0</v>
      </c>
      <c r="J20" s="594">
        <f>IF(I20,(SQRT((C20*D20*F20)^2+(C20*D20*F20)*(E20*G20)+(E20*G20)^2))/(F20+G20),0)</f>
        <v>0</v>
      </c>
      <c r="K20" s="484">
        <f>I20*J20</f>
        <v>0</v>
      </c>
    </row>
    <row r="21" spans="2:11" ht="15.75" customHeight="1">
      <c r="B21" s="678" t="str">
        <f>Słownik!B386</f>
        <v>Miara ryzyka - razem</v>
      </c>
      <c r="C21" s="153"/>
      <c r="D21" s="153"/>
      <c r="E21" s="153"/>
      <c r="F21" s="153"/>
      <c r="G21" s="153"/>
      <c r="H21" s="679" t="str">
        <f>Słownik!$B$386</f>
        <v>Miara ryzyka - razem</v>
      </c>
      <c r="I21" s="631">
        <f>SUM(I9:I20)</f>
        <v>0</v>
      </c>
      <c r="J21" s="596"/>
    </row>
    <row r="22" spans="2:11" ht="15.75" customHeight="1">
      <c r="B22" s="393"/>
      <c r="C22" s="153"/>
      <c r="D22" s="153"/>
      <c r="E22" s="153"/>
      <c r="F22" s="153"/>
      <c r="G22" s="153"/>
      <c r="H22" s="132"/>
      <c r="I22" s="132"/>
      <c r="J22" s="131"/>
      <c r="K22" s="132"/>
    </row>
    <row r="23" spans="2:11" ht="15">
      <c r="B23" s="128" t="str">
        <f>Słownik!B387</f>
        <v>Łączne odchylenie standardowe</v>
      </c>
      <c r="C23" s="707">
        <f t="array" ref="C23">IF(I21,SQRT(MMULT(TRANSPOSE(K9:K20),MMULT(Corr_PR,K9:K20)))/I21,0)</f>
        <v>0</v>
      </c>
      <c r="D23" s="153"/>
      <c r="E23" s="153"/>
      <c r="F23" s="153"/>
      <c r="G23" s="153"/>
      <c r="H23" s="153"/>
      <c r="I23" s="153"/>
      <c r="J23" s="131"/>
      <c r="K23" s="132"/>
    </row>
    <row r="24" spans="2:11">
      <c r="B24" s="393"/>
      <c r="C24" s="133"/>
      <c r="D24" s="154"/>
      <c r="E24" s="154"/>
      <c r="F24" s="154"/>
      <c r="G24" s="154"/>
      <c r="H24" s="154"/>
      <c r="I24" s="154"/>
      <c r="J24" s="131"/>
      <c r="K24" s="132"/>
    </row>
    <row r="25" spans="2:11" ht="15">
      <c r="B25" s="128" t="str">
        <f>Słownik!B388</f>
        <v>Wymóg kapitałowy dla ryzyka składki i rezerw</v>
      </c>
      <c r="C25" s="482">
        <f>3*C23*I21</f>
        <v>0</v>
      </c>
      <c r="D25" s="154"/>
      <c r="E25" s="154"/>
      <c r="F25" s="154"/>
      <c r="G25" s="154"/>
      <c r="H25" s="154"/>
      <c r="I25" s="154"/>
      <c r="J25" s="131"/>
      <c r="K25" s="132"/>
    </row>
    <row r="26" spans="2:11">
      <c r="B26" s="393"/>
      <c r="C26" s="154"/>
      <c r="D26" s="154"/>
      <c r="E26" s="154"/>
      <c r="F26" s="154"/>
      <c r="G26" s="154"/>
      <c r="H26" s="154"/>
      <c r="I26" s="154"/>
      <c r="J26" s="131"/>
      <c r="K26" s="132"/>
    </row>
    <row r="27" spans="2:11" ht="27.75" customHeight="1">
      <c r="B27" s="280"/>
      <c r="C27" s="744" t="str">
        <f>Słownik!B250</f>
        <v>Początkowe wartości bezwzględne przed szokiem</v>
      </c>
      <c r="D27" s="746"/>
      <c r="E27" s="905" t="str">
        <f>Słownik!B251</f>
        <v>Wartości bezwględne po szoku</v>
      </c>
      <c r="F27" s="906"/>
      <c r="G27" s="906"/>
      <c r="H27" s="132"/>
      <c r="I27" s="132"/>
    </row>
    <row r="28" spans="2:11" ht="25.5">
      <c r="B28" s="393"/>
      <c r="C28" s="205" t="str">
        <f>Słownik!$B$252</f>
        <v>Aktywa</v>
      </c>
      <c r="D28" s="205" t="str">
        <f>Słownik!$B$253</f>
        <v>Zobowiązania</v>
      </c>
      <c r="E28" s="205" t="str">
        <f>Słownik!$B$252</f>
        <v>Aktywa</v>
      </c>
      <c r="F28" s="205" t="str">
        <f>Słownik!$B$253</f>
        <v>Zobowiązania</v>
      </c>
      <c r="G28" s="205" t="str">
        <f>Słownik!B389</f>
        <v>Wymóg kapitałowy</v>
      </c>
      <c r="H28" s="131"/>
      <c r="I28" s="132"/>
    </row>
    <row r="29" spans="2:11">
      <c r="B29" s="375"/>
      <c r="C29" s="154"/>
      <c r="D29" s="154"/>
      <c r="E29" s="154"/>
      <c r="F29" s="391"/>
      <c r="G29" s="154"/>
      <c r="H29" s="131"/>
      <c r="I29" s="132"/>
    </row>
    <row r="30" spans="2:11" s="27" customFormat="1" ht="15">
      <c r="B30" s="128" t="str">
        <f>Słownik!B390</f>
        <v xml:space="preserve">Wymóg kapitałowy dla ryzyka związanego z rezygnacjami z umów </v>
      </c>
      <c r="C30" s="569">
        <v>0</v>
      </c>
      <c r="D30" s="569">
        <v>0</v>
      </c>
      <c r="E30" s="569">
        <v>0</v>
      </c>
      <c r="F30" s="569">
        <v>0</v>
      </c>
      <c r="G30" s="482">
        <f>MAX(0,C30-D30-(E30-F30))</f>
        <v>0</v>
      </c>
      <c r="H30" s="134"/>
      <c r="I30" s="135"/>
    </row>
    <row r="31" spans="2:11">
      <c r="B31" s="398"/>
      <c r="C31" s="154"/>
      <c r="D31" s="154"/>
      <c r="E31" s="154"/>
      <c r="F31" s="154"/>
      <c r="G31" s="154"/>
      <c r="H31" s="154"/>
      <c r="I31" s="154"/>
      <c r="J31" s="131"/>
      <c r="K31" s="132"/>
    </row>
    <row r="32" spans="2:11">
      <c r="B32" s="280"/>
      <c r="C32" s="132"/>
      <c r="D32" s="154"/>
      <c r="E32" s="154"/>
      <c r="F32" s="154"/>
      <c r="G32" s="154"/>
      <c r="H32" s="154"/>
      <c r="I32" s="154"/>
      <c r="J32" s="131"/>
      <c r="K32" s="132"/>
    </row>
    <row r="33" spans="2:11">
      <c r="B33" s="393"/>
      <c r="C33" s="154"/>
      <c r="D33" s="127" t="str">
        <f>Słownik!B285</f>
        <v>Wagi</v>
      </c>
      <c r="E33" s="154"/>
      <c r="F33" s="154"/>
      <c r="G33" s="154"/>
      <c r="H33" s="154"/>
      <c r="I33" s="154"/>
      <c r="J33" s="131"/>
      <c r="K33" s="132"/>
    </row>
    <row r="34" spans="2:11" ht="33" customHeight="1">
      <c r="B34" s="128" t="str">
        <f>B25</f>
        <v>Wymóg kapitałowy dla ryzyka składki i rezerw</v>
      </c>
      <c r="C34" s="501">
        <f>C25</f>
        <v>0</v>
      </c>
      <c r="D34" s="480">
        <f t="array" ref="D34:D36">MMULT(Corr_NL,C34:C36)</f>
        <v>0</v>
      </c>
      <c r="E34" s="154"/>
      <c r="F34" s="154"/>
      <c r="G34" s="154"/>
      <c r="H34" s="154"/>
      <c r="I34" s="154"/>
      <c r="J34" s="131"/>
      <c r="K34" s="132"/>
    </row>
    <row r="35" spans="2:11" ht="31.5" customHeight="1">
      <c r="B35" s="128" t="str">
        <f>Słownik!B391</f>
        <v>Wymóg kapitałowy dla ryzyka katastroficznego</v>
      </c>
      <c r="C35" s="501">
        <f>'SCR-Cat'!F27</f>
        <v>0</v>
      </c>
      <c r="D35" s="480">
        <v>0</v>
      </c>
      <c r="E35" s="154"/>
      <c r="F35" s="154"/>
      <c r="G35" s="154"/>
      <c r="H35" s="154"/>
      <c r="I35" s="154"/>
      <c r="J35" s="131"/>
      <c r="K35" s="132"/>
    </row>
    <row r="36" spans="2:11" ht="26.25" customHeight="1">
      <c r="B36" s="128" t="str">
        <f>B30</f>
        <v xml:space="preserve">Wymóg kapitałowy dla ryzyka związanego z rezygnacjami z umów </v>
      </c>
      <c r="C36" s="501">
        <f>G30</f>
        <v>0</v>
      </c>
      <c r="D36" s="480">
        <v>0</v>
      </c>
      <c r="E36" s="154"/>
      <c r="F36" s="154"/>
      <c r="G36" s="154"/>
      <c r="H36" s="154"/>
      <c r="I36" s="154"/>
      <c r="J36" s="131"/>
      <c r="K36" s="132"/>
    </row>
    <row r="37" spans="2:11">
      <c r="B37" s="375"/>
      <c r="C37" s="131"/>
      <c r="D37" s="131"/>
      <c r="E37" s="154"/>
      <c r="F37" s="154"/>
      <c r="G37" s="154"/>
      <c r="H37" s="154"/>
      <c r="I37" s="154"/>
      <c r="J37" s="131"/>
      <c r="K37" s="132"/>
    </row>
    <row r="38" spans="2:11">
      <c r="B38" s="375"/>
      <c r="C38" s="131"/>
      <c r="D38" s="131"/>
      <c r="E38" s="131"/>
      <c r="F38" s="131"/>
      <c r="G38" s="131"/>
      <c r="H38" s="270"/>
      <c r="I38" s="131"/>
      <c r="J38" s="131"/>
      <c r="K38" s="132"/>
    </row>
    <row r="39" spans="2:11" ht="15">
      <c r="B39" s="128" t="str">
        <f>Słownik!B282</f>
        <v>Efekt dywersyfikacji</v>
      </c>
      <c r="C39" s="480">
        <f>C41-C40</f>
        <v>0</v>
      </c>
      <c r="D39" s="131"/>
      <c r="E39" s="131"/>
      <c r="F39" s="131"/>
      <c r="G39" s="131"/>
      <c r="H39" s="270"/>
      <c r="I39" s="131"/>
      <c r="J39" s="131"/>
      <c r="K39" s="132"/>
    </row>
    <row r="40" spans="2:11" ht="30">
      <c r="B40" s="128" t="str">
        <f>Słownik!B392</f>
        <v>Suma wymogów kapitałowych dla ryzyka ubezpieczeniowego w ubezpieczeniach innych niż na życie</v>
      </c>
      <c r="C40" s="480">
        <f>SUM(C34:C36)</f>
        <v>0</v>
      </c>
      <c r="D40" s="131"/>
      <c r="E40" s="131"/>
      <c r="F40" s="131"/>
      <c r="G40" s="131"/>
      <c r="H40" s="392"/>
      <c r="I40" s="131"/>
      <c r="J40" s="131"/>
      <c r="K40" s="132"/>
    </row>
    <row r="41" spans="2:11" ht="30">
      <c r="B41" s="128" t="str">
        <f>Słownik!B393</f>
        <v>Wymóg kapitałowy dla ryzyka ubezpieczeniowego w ubezpieczeniach innych niż na życie</v>
      </c>
      <c r="C41" s="482">
        <f t="array" ref="C41">SQRT(MMULT(TRANSPOSE(C34:C36),D34:D36))</f>
        <v>0</v>
      </c>
      <c r="D41" s="131"/>
      <c r="E41" s="131"/>
      <c r="F41" s="131"/>
      <c r="G41" s="131"/>
      <c r="H41" s="392"/>
      <c r="I41" s="132"/>
      <c r="J41" s="132"/>
      <c r="K41" s="132"/>
    </row>
    <row r="42" spans="2:11">
      <c r="E42" s="26"/>
      <c r="F42" s="26"/>
      <c r="G42" s="26"/>
      <c r="H42" s="28"/>
    </row>
    <row r="43" spans="2:11">
      <c r="E43" s="26"/>
      <c r="F43" s="26"/>
      <c r="G43" s="26"/>
      <c r="H43" s="145"/>
    </row>
    <row r="44" spans="2:11">
      <c r="E44" s="26"/>
      <c r="F44" s="26"/>
      <c r="G44" s="26"/>
      <c r="H44" s="145"/>
    </row>
    <row r="45" spans="2:11">
      <c r="E45" s="26"/>
      <c r="F45" s="26"/>
      <c r="G45" s="26"/>
      <c r="H45" s="145"/>
    </row>
    <row r="46" spans="2:11">
      <c r="B46" s="26"/>
      <c r="C46" s="26"/>
      <c r="D46" s="26"/>
      <c r="E46" s="26"/>
      <c r="F46" s="26"/>
      <c r="G46" s="26"/>
      <c r="H46" s="145"/>
    </row>
    <row r="47" spans="2:11">
      <c r="B47" s="26"/>
      <c r="C47" s="26"/>
      <c r="D47" s="26"/>
      <c r="E47" s="26"/>
      <c r="F47" s="26"/>
      <c r="G47" s="26"/>
      <c r="H47" s="144"/>
    </row>
    <row r="48" spans="2:11">
      <c r="B48" s="26"/>
      <c r="C48" s="26"/>
      <c r="D48" s="26"/>
      <c r="E48" s="26"/>
      <c r="F48" s="26"/>
      <c r="G48" s="26"/>
      <c r="H48" s="144"/>
    </row>
    <row r="49" spans="2:8">
      <c r="B49" s="26"/>
      <c r="C49" s="26"/>
      <c r="D49" s="26"/>
      <c r="E49" s="26"/>
      <c r="F49" s="26"/>
      <c r="G49" s="26"/>
      <c r="H49" s="144"/>
    </row>
    <row r="50" spans="2:8">
      <c r="B50" s="26"/>
      <c r="C50" s="26"/>
      <c r="D50" s="26"/>
      <c r="E50" s="26"/>
      <c r="F50" s="26"/>
      <c r="G50" s="26"/>
      <c r="H50" s="144"/>
    </row>
    <row r="51" spans="2:8">
      <c r="H51" s="144"/>
    </row>
    <row r="52" spans="2:8">
      <c r="H52" s="144"/>
    </row>
    <row r="53" spans="2:8">
      <c r="H53" s="144"/>
    </row>
    <row r="54" spans="2:8">
      <c r="H54" s="144"/>
    </row>
    <row r="86" ht="12.75" customHeight="1"/>
  </sheetData>
  <sheetProtection formatCells="0" insertColumns="0" insertRows="0" deleteColumns="0"/>
  <mergeCells count="9">
    <mergeCell ref="C27:D27"/>
    <mergeCell ref="E27:G27"/>
    <mergeCell ref="E7:E8"/>
    <mergeCell ref="B2:K2"/>
    <mergeCell ref="B4:C4"/>
    <mergeCell ref="C7:D7"/>
    <mergeCell ref="F7:I7"/>
    <mergeCell ref="B5:N5"/>
    <mergeCell ref="B6:N6"/>
  </mergeCells>
  <hyperlinks>
    <hyperlink ref="E4" location="'SCR Schemat'!A1" display="'SCR Schemat'!A1"/>
    <hyperlink ref="D4" location="Indeks!A1" display="Indeks"/>
  </hyperlinks>
  <pageMargins left="0.70866141732283472" right="0.70866141732283472" top="0.74803149606299213" bottom="0.74803149606299213" header="0.31496062992125984" footer="0.31496062992125984"/>
  <pageSetup paperSize="9" scale="49" fitToHeight="10" orientation="portrait" r:id="rId1"/>
  <headerFooter differentFirst="1">
    <firstFooter>&amp;C&amp;[211/&amp;[268</firstFooter>
  </headerFooter>
  <ignoredErrors>
    <ignoredError sqref="B2:K4 B7:K8 B26:K26 B25 D25:K25 B22:K22 B21:G21 B9:E9 B24:K24 B23 F23:K23 D23 J21 B31:K38 B30 H30:I30 G9:I9 B10:E10 G10:K10 B11:E11 G11:K11 B12:E12 G12:K12 B13:E13 G13:K13 B14:E14 G14:K14 B15:E15 G15:K15 B16:E16 G16:K16 B17:E17 G17:K17 B40:K56 B39 D39:K39 B28:D29 E28:F29 G28:I29 B27:C27 E27 H27:I27" unlockedFormula="1"/>
  </ignoredError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21">
    <tabColor theme="1" tint="0.34998626667073579"/>
    <pageSetUpPr fitToPage="1"/>
  </sheetPr>
  <dimension ref="B2:O142"/>
  <sheetViews>
    <sheetView showGridLines="0" zoomScaleNormal="100" workbookViewId="0"/>
  </sheetViews>
  <sheetFormatPr defaultColWidth="9.140625" defaultRowHeight="14.25"/>
  <cols>
    <col min="1" max="2" width="9.140625" style="25"/>
    <col min="3" max="3" width="49.5703125" style="25" customWidth="1"/>
    <col min="4" max="4" width="18" style="25" customWidth="1"/>
    <col min="5" max="5" width="20.5703125" style="25" customWidth="1"/>
    <col min="6" max="6" width="18.5703125" style="25" customWidth="1"/>
    <col min="7" max="7" width="16.7109375" style="25" customWidth="1"/>
    <col min="8" max="9" width="22" style="25" customWidth="1"/>
    <col min="10" max="10" width="26" style="25" customWidth="1"/>
    <col min="11" max="12" width="18.42578125" style="25" customWidth="1"/>
    <col min="13" max="13" width="21.28515625" style="25" customWidth="1"/>
    <col min="14" max="14" width="18.5703125" style="25" customWidth="1"/>
    <col min="15" max="237" width="9.140625" style="25"/>
    <col min="238" max="238" width="57" style="25" bestFit="1" customWidth="1"/>
    <col min="239" max="239" width="18" style="25" customWidth="1"/>
    <col min="240" max="240" width="13.85546875" style="25" customWidth="1"/>
    <col min="241" max="241" width="11.28515625" style="25" customWidth="1"/>
    <col min="242" max="242" width="22" style="25" customWidth="1"/>
    <col min="243" max="243" width="26" style="25" customWidth="1"/>
    <col min="244" max="244" width="18.42578125" style="25" customWidth="1"/>
    <col min="245" max="245" width="31.5703125" style="25" customWidth="1"/>
    <col min="246" max="493" width="9.140625" style="25"/>
    <col min="494" max="494" width="57" style="25" bestFit="1" customWidth="1"/>
    <col min="495" max="495" width="18" style="25" customWidth="1"/>
    <col min="496" max="496" width="13.85546875" style="25" customWidth="1"/>
    <col min="497" max="497" width="11.28515625" style="25" customWidth="1"/>
    <col min="498" max="498" width="22" style="25" customWidth="1"/>
    <col min="499" max="499" width="26" style="25" customWidth="1"/>
    <col min="500" max="500" width="18.42578125" style="25" customWidth="1"/>
    <col min="501" max="501" width="31.5703125" style="25" customWidth="1"/>
    <col min="502" max="749" width="9.140625" style="25"/>
    <col min="750" max="750" width="57" style="25" bestFit="1" customWidth="1"/>
    <col min="751" max="751" width="18" style="25" customWidth="1"/>
    <col min="752" max="752" width="13.85546875" style="25" customWidth="1"/>
    <col min="753" max="753" width="11.28515625" style="25" customWidth="1"/>
    <col min="754" max="754" width="22" style="25" customWidth="1"/>
    <col min="755" max="755" width="26" style="25" customWidth="1"/>
    <col min="756" max="756" width="18.42578125" style="25" customWidth="1"/>
    <col min="757" max="757" width="31.5703125" style="25" customWidth="1"/>
    <col min="758" max="1005" width="9.140625" style="25"/>
    <col min="1006" max="1006" width="57" style="25" bestFit="1" customWidth="1"/>
    <col min="1007" max="1007" width="18" style="25" customWidth="1"/>
    <col min="1008" max="1008" width="13.85546875" style="25" customWidth="1"/>
    <col min="1009" max="1009" width="11.28515625" style="25" customWidth="1"/>
    <col min="1010" max="1010" width="22" style="25" customWidth="1"/>
    <col min="1011" max="1011" width="26" style="25" customWidth="1"/>
    <col min="1012" max="1012" width="18.42578125" style="25" customWidth="1"/>
    <col min="1013" max="1013" width="31.5703125" style="25" customWidth="1"/>
    <col min="1014" max="1261" width="9.140625" style="25"/>
    <col min="1262" max="1262" width="57" style="25" bestFit="1" customWidth="1"/>
    <col min="1263" max="1263" width="18" style="25" customWidth="1"/>
    <col min="1264" max="1264" width="13.85546875" style="25" customWidth="1"/>
    <col min="1265" max="1265" width="11.28515625" style="25" customWidth="1"/>
    <col min="1266" max="1266" width="22" style="25" customWidth="1"/>
    <col min="1267" max="1267" width="26" style="25" customWidth="1"/>
    <col min="1268" max="1268" width="18.42578125" style="25" customWidth="1"/>
    <col min="1269" max="1269" width="31.5703125" style="25" customWidth="1"/>
    <col min="1270" max="1517" width="9.140625" style="25"/>
    <col min="1518" max="1518" width="57" style="25" bestFit="1" customWidth="1"/>
    <col min="1519" max="1519" width="18" style="25" customWidth="1"/>
    <col min="1520" max="1520" width="13.85546875" style="25" customWidth="1"/>
    <col min="1521" max="1521" width="11.28515625" style="25" customWidth="1"/>
    <col min="1522" max="1522" width="22" style="25" customWidth="1"/>
    <col min="1523" max="1523" width="26" style="25" customWidth="1"/>
    <col min="1524" max="1524" width="18.42578125" style="25" customWidth="1"/>
    <col min="1525" max="1525" width="31.5703125" style="25" customWidth="1"/>
    <col min="1526" max="1773" width="9.140625" style="25"/>
    <col min="1774" max="1774" width="57" style="25" bestFit="1" customWidth="1"/>
    <col min="1775" max="1775" width="18" style="25" customWidth="1"/>
    <col min="1776" max="1776" width="13.85546875" style="25" customWidth="1"/>
    <col min="1777" max="1777" width="11.28515625" style="25" customWidth="1"/>
    <col min="1778" max="1778" width="22" style="25" customWidth="1"/>
    <col min="1779" max="1779" width="26" style="25" customWidth="1"/>
    <col min="1780" max="1780" width="18.42578125" style="25" customWidth="1"/>
    <col min="1781" max="1781" width="31.5703125" style="25" customWidth="1"/>
    <col min="1782" max="2029" width="9.140625" style="25"/>
    <col min="2030" max="2030" width="57" style="25" bestFit="1" customWidth="1"/>
    <col min="2031" max="2031" width="18" style="25" customWidth="1"/>
    <col min="2032" max="2032" width="13.85546875" style="25" customWidth="1"/>
    <col min="2033" max="2033" width="11.28515625" style="25" customWidth="1"/>
    <col min="2034" max="2034" width="22" style="25" customWidth="1"/>
    <col min="2035" max="2035" width="26" style="25" customWidth="1"/>
    <col min="2036" max="2036" width="18.42578125" style="25" customWidth="1"/>
    <col min="2037" max="2037" width="31.5703125" style="25" customWidth="1"/>
    <col min="2038" max="2285" width="9.140625" style="25"/>
    <col min="2286" max="2286" width="57" style="25" bestFit="1" customWidth="1"/>
    <col min="2287" max="2287" width="18" style="25" customWidth="1"/>
    <col min="2288" max="2288" width="13.85546875" style="25" customWidth="1"/>
    <col min="2289" max="2289" width="11.28515625" style="25" customWidth="1"/>
    <col min="2290" max="2290" width="22" style="25" customWidth="1"/>
    <col min="2291" max="2291" width="26" style="25" customWidth="1"/>
    <col min="2292" max="2292" width="18.42578125" style="25" customWidth="1"/>
    <col min="2293" max="2293" width="31.5703125" style="25" customWidth="1"/>
    <col min="2294" max="2541" width="9.140625" style="25"/>
    <col min="2542" max="2542" width="57" style="25" bestFit="1" customWidth="1"/>
    <col min="2543" max="2543" width="18" style="25" customWidth="1"/>
    <col min="2544" max="2544" width="13.85546875" style="25" customWidth="1"/>
    <col min="2545" max="2545" width="11.28515625" style="25" customWidth="1"/>
    <col min="2546" max="2546" width="22" style="25" customWidth="1"/>
    <col min="2547" max="2547" width="26" style="25" customWidth="1"/>
    <col min="2548" max="2548" width="18.42578125" style="25" customWidth="1"/>
    <col min="2549" max="2549" width="31.5703125" style="25" customWidth="1"/>
    <col min="2550" max="2797" width="9.140625" style="25"/>
    <col min="2798" max="2798" width="57" style="25" bestFit="1" customWidth="1"/>
    <col min="2799" max="2799" width="18" style="25" customWidth="1"/>
    <col min="2800" max="2800" width="13.85546875" style="25" customWidth="1"/>
    <col min="2801" max="2801" width="11.28515625" style="25" customWidth="1"/>
    <col min="2802" max="2802" width="22" style="25" customWidth="1"/>
    <col min="2803" max="2803" width="26" style="25" customWidth="1"/>
    <col min="2804" max="2804" width="18.42578125" style="25" customWidth="1"/>
    <col min="2805" max="2805" width="31.5703125" style="25" customWidth="1"/>
    <col min="2806" max="3053" width="9.140625" style="25"/>
    <col min="3054" max="3054" width="57" style="25" bestFit="1" customWidth="1"/>
    <col min="3055" max="3055" width="18" style="25" customWidth="1"/>
    <col min="3056" max="3056" width="13.85546875" style="25" customWidth="1"/>
    <col min="3057" max="3057" width="11.28515625" style="25" customWidth="1"/>
    <col min="3058" max="3058" width="22" style="25" customWidth="1"/>
    <col min="3059" max="3059" width="26" style="25" customWidth="1"/>
    <col min="3060" max="3060" width="18.42578125" style="25" customWidth="1"/>
    <col min="3061" max="3061" width="31.5703125" style="25" customWidth="1"/>
    <col min="3062" max="3309" width="9.140625" style="25"/>
    <col min="3310" max="3310" width="57" style="25" bestFit="1" customWidth="1"/>
    <col min="3311" max="3311" width="18" style="25" customWidth="1"/>
    <col min="3312" max="3312" width="13.85546875" style="25" customWidth="1"/>
    <col min="3313" max="3313" width="11.28515625" style="25" customWidth="1"/>
    <col min="3314" max="3314" width="22" style="25" customWidth="1"/>
    <col min="3315" max="3315" width="26" style="25" customWidth="1"/>
    <col min="3316" max="3316" width="18.42578125" style="25" customWidth="1"/>
    <col min="3317" max="3317" width="31.5703125" style="25" customWidth="1"/>
    <col min="3318" max="3565" width="9.140625" style="25"/>
    <col min="3566" max="3566" width="57" style="25" bestFit="1" customWidth="1"/>
    <col min="3567" max="3567" width="18" style="25" customWidth="1"/>
    <col min="3568" max="3568" width="13.85546875" style="25" customWidth="1"/>
    <col min="3569" max="3569" width="11.28515625" style="25" customWidth="1"/>
    <col min="3570" max="3570" width="22" style="25" customWidth="1"/>
    <col min="3571" max="3571" width="26" style="25" customWidth="1"/>
    <col min="3572" max="3572" width="18.42578125" style="25" customWidth="1"/>
    <col min="3573" max="3573" width="31.5703125" style="25" customWidth="1"/>
    <col min="3574" max="3821" width="9.140625" style="25"/>
    <col min="3822" max="3822" width="57" style="25" bestFit="1" customWidth="1"/>
    <col min="3823" max="3823" width="18" style="25" customWidth="1"/>
    <col min="3824" max="3824" width="13.85546875" style="25" customWidth="1"/>
    <col min="3825" max="3825" width="11.28515625" style="25" customWidth="1"/>
    <col min="3826" max="3826" width="22" style="25" customWidth="1"/>
    <col min="3827" max="3827" width="26" style="25" customWidth="1"/>
    <col min="3828" max="3828" width="18.42578125" style="25" customWidth="1"/>
    <col min="3829" max="3829" width="31.5703125" style="25" customWidth="1"/>
    <col min="3830" max="4077" width="9.140625" style="25"/>
    <col min="4078" max="4078" width="57" style="25" bestFit="1" customWidth="1"/>
    <col min="4079" max="4079" width="18" style="25" customWidth="1"/>
    <col min="4080" max="4080" width="13.85546875" style="25" customWidth="1"/>
    <col min="4081" max="4081" width="11.28515625" style="25" customWidth="1"/>
    <col min="4082" max="4082" width="22" style="25" customWidth="1"/>
    <col min="4083" max="4083" width="26" style="25" customWidth="1"/>
    <col min="4084" max="4084" width="18.42578125" style="25" customWidth="1"/>
    <col min="4085" max="4085" width="31.5703125" style="25" customWidth="1"/>
    <col min="4086" max="4333" width="9.140625" style="25"/>
    <col min="4334" max="4334" width="57" style="25" bestFit="1" customWidth="1"/>
    <col min="4335" max="4335" width="18" style="25" customWidth="1"/>
    <col min="4336" max="4336" width="13.85546875" style="25" customWidth="1"/>
    <col min="4337" max="4337" width="11.28515625" style="25" customWidth="1"/>
    <col min="4338" max="4338" width="22" style="25" customWidth="1"/>
    <col min="4339" max="4339" width="26" style="25" customWidth="1"/>
    <col min="4340" max="4340" width="18.42578125" style="25" customWidth="1"/>
    <col min="4341" max="4341" width="31.5703125" style="25" customWidth="1"/>
    <col min="4342" max="4589" width="9.140625" style="25"/>
    <col min="4590" max="4590" width="57" style="25" bestFit="1" customWidth="1"/>
    <col min="4591" max="4591" width="18" style="25" customWidth="1"/>
    <col min="4592" max="4592" width="13.85546875" style="25" customWidth="1"/>
    <col min="4593" max="4593" width="11.28515625" style="25" customWidth="1"/>
    <col min="4594" max="4594" width="22" style="25" customWidth="1"/>
    <col min="4595" max="4595" width="26" style="25" customWidth="1"/>
    <col min="4596" max="4596" width="18.42578125" style="25" customWidth="1"/>
    <col min="4597" max="4597" width="31.5703125" style="25" customWidth="1"/>
    <col min="4598" max="4845" width="9.140625" style="25"/>
    <col min="4846" max="4846" width="57" style="25" bestFit="1" customWidth="1"/>
    <col min="4847" max="4847" width="18" style="25" customWidth="1"/>
    <col min="4848" max="4848" width="13.85546875" style="25" customWidth="1"/>
    <col min="4849" max="4849" width="11.28515625" style="25" customWidth="1"/>
    <col min="4850" max="4850" width="22" style="25" customWidth="1"/>
    <col min="4851" max="4851" width="26" style="25" customWidth="1"/>
    <col min="4852" max="4852" width="18.42578125" style="25" customWidth="1"/>
    <col min="4853" max="4853" width="31.5703125" style="25" customWidth="1"/>
    <col min="4854" max="5101" width="9.140625" style="25"/>
    <col min="5102" max="5102" width="57" style="25" bestFit="1" customWidth="1"/>
    <col min="5103" max="5103" width="18" style="25" customWidth="1"/>
    <col min="5104" max="5104" width="13.85546875" style="25" customWidth="1"/>
    <col min="5105" max="5105" width="11.28515625" style="25" customWidth="1"/>
    <col min="5106" max="5106" width="22" style="25" customWidth="1"/>
    <col min="5107" max="5107" width="26" style="25" customWidth="1"/>
    <col min="5108" max="5108" width="18.42578125" style="25" customWidth="1"/>
    <col min="5109" max="5109" width="31.5703125" style="25" customWidth="1"/>
    <col min="5110" max="5357" width="9.140625" style="25"/>
    <col min="5358" max="5358" width="57" style="25" bestFit="1" customWidth="1"/>
    <col min="5359" max="5359" width="18" style="25" customWidth="1"/>
    <col min="5360" max="5360" width="13.85546875" style="25" customWidth="1"/>
    <col min="5361" max="5361" width="11.28515625" style="25" customWidth="1"/>
    <col min="5362" max="5362" width="22" style="25" customWidth="1"/>
    <col min="5363" max="5363" width="26" style="25" customWidth="1"/>
    <col min="5364" max="5364" width="18.42578125" style="25" customWidth="1"/>
    <col min="5365" max="5365" width="31.5703125" style="25" customWidth="1"/>
    <col min="5366" max="5613" width="9.140625" style="25"/>
    <col min="5614" max="5614" width="57" style="25" bestFit="1" customWidth="1"/>
    <col min="5615" max="5615" width="18" style="25" customWidth="1"/>
    <col min="5616" max="5616" width="13.85546875" style="25" customWidth="1"/>
    <col min="5617" max="5617" width="11.28515625" style="25" customWidth="1"/>
    <col min="5618" max="5618" width="22" style="25" customWidth="1"/>
    <col min="5619" max="5619" width="26" style="25" customWidth="1"/>
    <col min="5620" max="5620" width="18.42578125" style="25" customWidth="1"/>
    <col min="5621" max="5621" width="31.5703125" style="25" customWidth="1"/>
    <col min="5622" max="5869" width="9.140625" style="25"/>
    <col min="5870" max="5870" width="57" style="25" bestFit="1" customWidth="1"/>
    <col min="5871" max="5871" width="18" style="25" customWidth="1"/>
    <col min="5872" max="5872" width="13.85546875" style="25" customWidth="1"/>
    <col min="5873" max="5873" width="11.28515625" style="25" customWidth="1"/>
    <col min="5874" max="5874" width="22" style="25" customWidth="1"/>
    <col min="5875" max="5875" width="26" style="25" customWidth="1"/>
    <col min="5876" max="5876" width="18.42578125" style="25" customWidth="1"/>
    <col min="5877" max="5877" width="31.5703125" style="25" customWidth="1"/>
    <col min="5878" max="6125" width="9.140625" style="25"/>
    <col min="6126" max="6126" width="57" style="25" bestFit="1" customWidth="1"/>
    <col min="6127" max="6127" width="18" style="25" customWidth="1"/>
    <col min="6128" max="6128" width="13.85546875" style="25" customWidth="1"/>
    <col min="6129" max="6129" width="11.28515625" style="25" customWidth="1"/>
    <col min="6130" max="6130" width="22" style="25" customWidth="1"/>
    <col min="6131" max="6131" width="26" style="25" customWidth="1"/>
    <col min="6132" max="6132" width="18.42578125" style="25" customWidth="1"/>
    <col min="6133" max="6133" width="31.5703125" style="25" customWidth="1"/>
    <col min="6134" max="6381" width="9.140625" style="25"/>
    <col min="6382" max="6382" width="57" style="25" bestFit="1" customWidth="1"/>
    <col min="6383" max="6383" width="18" style="25" customWidth="1"/>
    <col min="6384" max="6384" width="13.85546875" style="25" customWidth="1"/>
    <col min="6385" max="6385" width="11.28515625" style="25" customWidth="1"/>
    <col min="6386" max="6386" width="22" style="25" customWidth="1"/>
    <col min="6387" max="6387" width="26" style="25" customWidth="1"/>
    <col min="6388" max="6388" width="18.42578125" style="25" customWidth="1"/>
    <col min="6389" max="6389" width="31.5703125" style="25" customWidth="1"/>
    <col min="6390" max="6637" width="9.140625" style="25"/>
    <col min="6638" max="6638" width="57" style="25" bestFit="1" customWidth="1"/>
    <col min="6639" max="6639" width="18" style="25" customWidth="1"/>
    <col min="6640" max="6640" width="13.85546875" style="25" customWidth="1"/>
    <col min="6641" max="6641" width="11.28515625" style="25" customWidth="1"/>
    <col min="6642" max="6642" width="22" style="25" customWidth="1"/>
    <col min="6643" max="6643" width="26" style="25" customWidth="1"/>
    <col min="6644" max="6644" width="18.42578125" style="25" customWidth="1"/>
    <col min="6645" max="6645" width="31.5703125" style="25" customWidth="1"/>
    <col min="6646" max="6893" width="9.140625" style="25"/>
    <col min="6894" max="6894" width="57" style="25" bestFit="1" customWidth="1"/>
    <col min="6895" max="6895" width="18" style="25" customWidth="1"/>
    <col min="6896" max="6896" width="13.85546875" style="25" customWidth="1"/>
    <col min="6897" max="6897" width="11.28515625" style="25" customWidth="1"/>
    <col min="6898" max="6898" width="22" style="25" customWidth="1"/>
    <col min="6899" max="6899" width="26" style="25" customWidth="1"/>
    <col min="6900" max="6900" width="18.42578125" style="25" customWidth="1"/>
    <col min="6901" max="6901" width="31.5703125" style="25" customWidth="1"/>
    <col min="6902" max="7149" width="9.140625" style="25"/>
    <col min="7150" max="7150" width="57" style="25" bestFit="1" customWidth="1"/>
    <col min="7151" max="7151" width="18" style="25" customWidth="1"/>
    <col min="7152" max="7152" width="13.85546875" style="25" customWidth="1"/>
    <col min="7153" max="7153" width="11.28515625" style="25" customWidth="1"/>
    <col min="7154" max="7154" width="22" style="25" customWidth="1"/>
    <col min="7155" max="7155" width="26" style="25" customWidth="1"/>
    <col min="7156" max="7156" width="18.42578125" style="25" customWidth="1"/>
    <col min="7157" max="7157" width="31.5703125" style="25" customWidth="1"/>
    <col min="7158" max="7405" width="9.140625" style="25"/>
    <col min="7406" max="7406" width="57" style="25" bestFit="1" customWidth="1"/>
    <col min="7407" max="7407" width="18" style="25" customWidth="1"/>
    <col min="7408" max="7408" width="13.85546875" style="25" customWidth="1"/>
    <col min="7409" max="7409" width="11.28515625" style="25" customWidth="1"/>
    <col min="7410" max="7410" width="22" style="25" customWidth="1"/>
    <col min="7411" max="7411" width="26" style="25" customWidth="1"/>
    <col min="7412" max="7412" width="18.42578125" style="25" customWidth="1"/>
    <col min="7413" max="7413" width="31.5703125" style="25" customWidth="1"/>
    <col min="7414" max="7661" width="9.140625" style="25"/>
    <col min="7662" max="7662" width="57" style="25" bestFit="1" customWidth="1"/>
    <col min="7663" max="7663" width="18" style="25" customWidth="1"/>
    <col min="7664" max="7664" width="13.85546875" style="25" customWidth="1"/>
    <col min="7665" max="7665" width="11.28515625" style="25" customWidth="1"/>
    <col min="7666" max="7666" width="22" style="25" customWidth="1"/>
    <col min="7667" max="7667" width="26" style="25" customWidth="1"/>
    <col min="7668" max="7668" width="18.42578125" style="25" customWidth="1"/>
    <col min="7669" max="7669" width="31.5703125" style="25" customWidth="1"/>
    <col min="7670" max="7917" width="9.140625" style="25"/>
    <col min="7918" max="7918" width="57" style="25" bestFit="1" customWidth="1"/>
    <col min="7919" max="7919" width="18" style="25" customWidth="1"/>
    <col min="7920" max="7920" width="13.85546875" style="25" customWidth="1"/>
    <col min="7921" max="7921" width="11.28515625" style="25" customWidth="1"/>
    <col min="7922" max="7922" width="22" style="25" customWidth="1"/>
    <col min="7923" max="7923" width="26" style="25" customWidth="1"/>
    <col min="7924" max="7924" width="18.42578125" style="25" customWidth="1"/>
    <col min="7925" max="7925" width="31.5703125" style="25" customWidth="1"/>
    <col min="7926" max="8173" width="9.140625" style="25"/>
    <col min="8174" max="8174" width="57" style="25" bestFit="1" customWidth="1"/>
    <col min="8175" max="8175" width="18" style="25" customWidth="1"/>
    <col min="8176" max="8176" width="13.85546875" style="25" customWidth="1"/>
    <col min="8177" max="8177" width="11.28515625" style="25" customWidth="1"/>
    <col min="8178" max="8178" width="22" style="25" customWidth="1"/>
    <col min="8179" max="8179" width="26" style="25" customWidth="1"/>
    <col min="8180" max="8180" width="18.42578125" style="25" customWidth="1"/>
    <col min="8181" max="8181" width="31.5703125" style="25" customWidth="1"/>
    <col min="8182" max="8429" width="9.140625" style="25"/>
    <col min="8430" max="8430" width="57" style="25" bestFit="1" customWidth="1"/>
    <col min="8431" max="8431" width="18" style="25" customWidth="1"/>
    <col min="8432" max="8432" width="13.85546875" style="25" customWidth="1"/>
    <col min="8433" max="8433" width="11.28515625" style="25" customWidth="1"/>
    <col min="8434" max="8434" width="22" style="25" customWidth="1"/>
    <col min="8435" max="8435" width="26" style="25" customWidth="1"/>
    <col min="8436" max="8436" width="18.42578125" style="25" customWidth="1"/>
    <col min="8437" max="8437" width="31.5703125" style="25" customWidth="1"/>
    <col min="8438" max="8685" width="9.140625" style="25"/>
    <col min="8686" max="8686" width="57" style="25" bestFit="1" customWidth="1"/>
    <col min="8687" max="8687" width="18" style="25" customWidth="1"/>
    <col min="8688" max="8688" width="13.85546875" style="25" customWidth="1"/>
    <col min="8689" max="8689" width="11.28515625" style="25" customWidth="1"/>
    <col min="8690" max="8690" width="22" style="25" customWidth="1"/>
    <col min="8691" max="8691" width="26" style="25" customWidth="1"/>
    <col min="8692" max="8692" width="18.42578125" style="25" customWidth="1"/>
    <col min="8693" max="8693" width="31.5703125" style="25" customWidth="1"/>
    <col min="8694" max="8941" width="9.140625" style="25"/>
    <col min="8942" max="8942" width="57" style="25" bestFit="1" customWidth="1"/>
    <col min="8943" max="8943" width="18" style="25" customWidth="1"/>
    <col min="8944" max="8944" width="13.85546875" style="25" customWidth="1"/>
    <col min="8945" max="8945" width="11.28515625" style="25" customWidth="1"/>
    <col min="8946" max="8946" width="22" style="25" customWidth="1"/>
    <col min="8947" max="8947" width="26" style="25" customWidth="1"/>
    <col min="8948" max="8948" width="18.42578125" style="25" customWidth="1"/>
    <col min="8949" max="8949" width="31.5703125" style="25" customWidth="1"/>
    <col min="8950" max="9197" width="9.140625" style="25"/>
    <col min="9198" max="9198" width="57" style="25" bestFit="1" customWidth="1"/>
    <col min="9199" max="9199" width="18" style="25" customWidth="1"/>
    <col min="9200" max="9200" width="13.85546875" style="25" customWidth="1"/>
    <col min="9201" max="9201" width="11.28515625" style="25" customWidth="1"/>
    <col min="9202" max="9202" width="22" style="25" customWidth="1"/>
    <col min="9203" max="9203" width="26" style="25" customWidth="1"/>
    <col min="9204" max="9204" width="18.42578125" style="25" customWidth="1"/>
    <col min="9205" max="9205" width="31.5703125" style="25" customWidth="1"/>
    <col min="9206" max="9453" width="9.140625" style="25"/>
    <col min="9454" max="9454" width="57" style="25" bestFit="1" customWidth="1"/>
    <col min="9455" max="9455" width="18" style="25" customWidth="1"/>
    <col min="9456" max="9456" width="13.85546875" style="25" customWidth="1"/>
    <col min="9457" max="9457" width="11.28515625" style="25" customWidth="1"/>
    <col min="9458" max="9458" width="22" style="25" customWidth="1"/>
    <col min="9459" max="9459" width="26" style="25" customWidth="1"/>
    <col min="9460" max="9460" width="18.42578125" style="25" customWidth="1"/>
    <col min="9461" max="9461" width="31.5703125" style="25" customWidth="1"/>
    <col min="9462" max="9709" width="9.140625" style="25"/>
    <col min="9710" max="9710" width="57" style="25" bestFit="1" customWidth="1"/>
    <col min="9711" max="9711" width="18" style="25" customWidth="1"/>
    <col min="9712" max="9712" width="13.85546875" style="25" customWidth="1"/>
    <col min="9713" max="9713" width="11.28515625" style="25" customWidth="1"/>
    <col min="9714" max="9714" width="22" style="25" customWidth="1"/>
    <col min="9715" max="9715" width="26" style="25" customWidth="1"/>
    <col min="9716" max="9716" width="18.42578125" style="25" customWidth="1"/>
    <col min="9717" max="9717" width="31.5703125" style="25" customWidth="1"/>
    <col min="9718" max="9965" width="9.140625" style="25"/>
    <col min="9966" max="9966" width="57" style="25" bestFit="1" customWidth="1"/>
    <col min="9967" max="9967" width="18" style="25" customWidth="1"/>
    <col min="9968" max="9968" width="13.85546875" style="25" customWidth="1"/>
    <col min="9969" max="9969" width="11.28515625" style="25" customWidth="1"/>
    <col min="9970" max="9970" width="22" style="25" customWidth="1"/>
    <col min="9971" max="9971" width="26" style="25" customWidth="1"/>
    <col min="9972" max="9972" width="18.42578125" style="25" customWidth="1"/>
    <col min="9973" max="9973" width="31.5703125" style="25" customWidth="1"/>
    <col min="9974" max="10221" width="9.140625" style="25"/>
    <col min="10222" max="10222" width="57" style="25" bestFit="1" customWidth="1"/>
    <col min="10223" max="10223" width="18" style="25" customWidth="1"/>
    <col min="10224" max="10224" width="13.85546875" style="25" customWidth="1"/>
    <col min="10225" max="10225" width="11.28515625" style="25" customWidth="1"/>
    <col min="10226" max="10226" width="22" style="25" customWidth="1"/>
    <col min="10227" max="10227" width="26" style="25" customWidth="1"/>
    <col min="10228" max="10228" width="18.42578125" style="25" customWidth="1"/>
    <col min="10229" max="10229" width="31.5703125" style="25" customWidth="1"/>
    <col min="10230" max="10477" width="9.140625" style="25"/>
    <col min="10478" max="10478" width="57" style="25" bestFit="1" customWidth="1"/>
    <col min="10479" max="10479" width="18" style="25" customWidth="1"/>
    <col min="10480" max="10480" width="13.85546875" style="25" customWidth="1"/>
    <col min="10481" max="10481" width="11.28515625" style="25" customWidth="1"/>
    <col min="10482" max="10482" width="22" style="25" customWidth="1"/>
    <col min="10483" max="10483" width="26" style="25" customWidth="1"/>
    <col min="10484" max="10484" width="18.42578125" style="25" customWidth="1"/>
    <col min="10485" max="10485" width="31.5703125" style="25" customWidth="1"/>
    <col min="10486" max="10733" width="9.140625" style="25"/>
    <col min="10734" max="10734" width="57" style="25" bestFit="1" customWidth="1"/>
    <col min="10735" max="10735" width="18" style="25" customWidth="1"/>
    <col min="10736" max="10736" width="13.85546875" style="25" customWidth="1"/>
    <col min="10737" max="10737" width="11.28515625" style="25" customWidth="1"/>
    <col min="10738" max="10738" width="22" style="25" customWidth="1"/>
    <col min="10739" max="10739" width="26" style="25" customWidth="1"/>
    <col min="10740" max="10740" width="18.42578125" style="25" customWidth="1"/>
    <col min="10741" max="10741" width="31.5703125" style="25" customWidth="1"/>
    <col min="10742" max="10989" width="9.140625" style="25"/>
    <col min="10990" max="10990" width="57" style="25" bestFit="1" customWidth="1"/>
    <col min="10991" max="10991" width="18" style="25" customWidth="1"/>
    <col min="10992" max="10992" width="13.85546875" style="25" customWidth="1"/>
    <col min="10993" max="10993" width="11.28515625" style="25" customWidth="1"/>
    <col min="10994" max="10994" width="22" style="25" customWidth="1"/>
    <col min="10995" max="10995" width="26" style="25" customWidth="1"/>
    <col min="10996" max="10996" width="18.42578125" style="25" customWidth="1"/>
    <col min="10997" max="10997" width="31.5703125" style="25" customWidth="1"/>
    <col min="10998" max="11245" width="9.140625" style="25"/>
    <col min="11246" max="11246" width="57" style="25" bestFit="1" customWidth="1"/>
    <col min="11247" max="11247" width="18" style="25" customWidth="1"/>
    <col min="11248" max="11248" width="13.85546875" style="25" customWidth="1"/>
    <col min="11249" max="11249" width="11.28515625" style="25" customWidth="1"/>
    <col min="11250" max="11250" width="22" style="25" customWidth="1"/>
    <col min="11251" max="11251" width="26" style="25" customWidth="1"/>
    <col min="11252" max="11252" width="18.42578125" style="25" customWidth="1"/>
    <col min="11253" max="11253" width="31.5703125" style="25" customWidth="1"/>
    <col min="11254" max="11501" width="9.140625" style="25"/>
    <col min="11502" max="11502" width="57" style="25" bestFit="1" customWidth="1"/>
    <col min="11503" max="11503" width="18" style="25" customWidth="1"/>
    <col min="11504" max="11504" width="13.85546875" style="25" customWidth="1"/>
    <col min="11505" max="11505" width="11.28515625" style="25" customWidth="1"/>
    <col min="11506" max="11506" width="22" style="25" customWidth="1"/>
    <col min="11507" max="11507" width="26" style="25" customWidth="1"/>
    <col min="11508" max="11508" width="18.42578125" style="25" customWidth="1"/>
    <col min="11509" max="11509" width="31.5703125" style="25" customWidth="1"/>
    <col min="11510" max="11757" width="9.140625" style="25"/>
    <col min="11758" max="11758" width="57" style="25" bestFit="1" customWidth="1"/>
    <col min="11759" max="11759" width="18" style="25" customWidth="1"/>
    <col min="11760" max="11760" width="13.85546875" style="25" customWidth="1"/>
    <col min="11761" max="11761" width="11.28515625" style="25" customWidth="1"/>
    <col min="11762" max="11762" width="22" style="25" customWidth="1"/>
    <col min="11763" max="11763" width="26" style="25" customWidth="1"/>
    <col min="11764" max="11764" width="18.42578125" style="25" customWidth="1"/>
    <col min="11765" max="11765" width="31.5703125" style="25" customWidth="1"/>
    <col min="11766" max="12013" width="9.140625" style="25"/>
    <col min="12014" max="12014" width="57" style="25" bestFit="1" customWidth="1"/>
    <col min="12015" max="12015" width="18" style="25" customWidth="1"/>
    <col min="12016" max="12016" width="13.85546875" style="25" customWidth="1"/>
    <col min="12017" max="12017" width="11.28515625" style="25" customWidth="1"/>
    <col min="12018" max="12018" width="22" style="25" customWidth="1"/>
    <col min="12019" max="12019" width="26" style="25" customWidth="1"/>
    <col min="12020" max="12020" width="18.42578125" style="25" customWidth="1"/>
    <col min="12021" max="12021" width="31.5703125" style="25" customWidth="1"/>
    <col min="12022" max="12269" width="9.140625" style="25"/>
    <col min="12270" max="12270" width="57" style="25" bestFit="1" customWidth="1"/>
    <col min="12271" max="12271" width="18" style="25" customWidth="1"/>
    <col min="12272" max="12272" width="13.85546875" style="25" customWidth="1"/>
    <col min="12273" max="12273" width="11.28515625" style="25" customWidth="1"/>
    <col min="12274" max="12274" width="22" style="25" customWidth="1"/>
    <col min="12275" max="12275" width="26" style="25" customWidth="1"/>
    <col min="12276" max="12276" width="18.42578125" style="25" customWidth="1"/>
    <col min="12277" max="12277" width="31.5703125" style="25" customWidth="1"/>
    <col min="12278" max="12525" width="9.140625" style="25"/>
    <col min="12526" max="12526" width="57" style="25" bestFit="1" customWidth="1"/>
    <col min="12527" max="12527" width="18" style="25" customWidth="1"/>
    <col min="12528" max="12528" width="13.85546875" style="25" customWidth="1"/>
    <col min="12529" max="12529" width="11.28515625" style="25" customWidth="1"/>
    <col min="12530" max="12530" width="22" style="25" customWidth="1"/>
    <col min="12531" max="12531" width="26" style="25" customWidth="1"/>
    <col min="12532" max="12532" width="18.42578125" style="25" customWidth="1"/>
    <col min="12533" max="12533" width="31.5703125" style="25" customWidth="1"/>
    <col min="12534" max="12781" width="9.140625" style="25"/>
    <col min="12782" max="12782" width="57" style="25" bestFit="1" customWidth="1"/>
    <col min="12783" max="12783" width="18" style="25" customWidth="1"/>
    <col min="12784" max="12784" width="13.85546875" style="25" customWidth="1"/>
    <col min="12785" max="12785" width="11.28515625" style="25" customWidth="1"/>
    <col min="12786" max="12786" width="22" style="25" customWidth="1"/>
    <col min="12787" max="12787" width="26" style="25" customWidth="1"/>
    <col min="12788" max="12788" width="18.42578125" style="25" customWidth="1"/>
    <col min="12789" max="12789" width="31.5703125" style="25" customWidth="1"/>
    <col min="12790" max="13037" width="9.140625" style="25"/>
    <col min="13038" max="13038" width="57" style="25" bestFit="1" customWidth="1"/>
    <col min="13039" max="13039" width="18" style="25" customWidth="1"/>
    <col min="13040" max="13040" width="13.85546875" style="25" customWidth="1"/>
    <col min="13041" max="13041" width="11.28515625" style="25" customWidth="1"/>
    <col min="13042" max="13042" width="22" style="25" customWidth="1"/>
    <col min="13043" max="13043" width="26" style="25" customWidth="1"/>
    <col min="13044" max="13044" width="18.42578125" style="25" customWidth="1"/>
    <col min="13045" max="13045" width="31.5703125" style="25" customWidth="1"/>
    <col min="13046" max="13293" width="9.140625" style="25"/>
    <col min="13294" max="13294" width="57" style="25" bestFit="1" customWidth="1"/>
    <col min="13295" max="13295" width="18" style="25" customWidth="1"/>
    <col min="13296" max="13296" width="13.85546875" style="25" customWidth="1"/>
    <col min="13297" max="13297" width="11.28515625" style="25" customWidth="1"/>
    <col min="13298" max="13298" width="22" style="25" customWidth="1"/>
    <col min="13299" max="13299" width="26" style="25" customWidth="1"/>
    <col min="13300" max="13300" width="18.42578125" style="25" customWidth="1"/>
    <col min="13301" max="13301" width="31.5703125" style="25" customWidth="1"/>
    <col min="13302" max="13549" width="9.140625" style="25"/>
    <col min="13550" max="13550" width="57" style="25" bestFit="1" customWidth="1"/>
    <col min="13551" max="13551" width="18" style="25" customWidth="1"/>
    <col min="13552" max="13552" width="13.85546875" style="25" customWidth="1"/>
    <col min="13553" max="13553" width="11.28515625" style="25" customWidth="1"/>
    <col min="13554" max="13554" width="22" style="25" customWidth="1"/>
    <col min="13555" max="13555" width="26" style="25" customWidth="1"/>
    <col min="13556" max="13556" width="18.42578125" style="25" customWidth="1"/>
    <col min="13557" max="13557" width="31.5703125" style="25" customWidth="1"/>
    <col min="13558" max="13805" width="9.140625" style="25"/>
    <col min="13806" max="13806" width="57" style="25" bestFit="1" customWidth="1"/>
    <col min="13807" max="13807" width="18" style="25" customWidth="1"/>
    <col min="13808" max="13808" width="13.85546875" style="25" customWidth="1"/>
    <col min="13809" max="13809" width="11.28515625" style="25" customWidth="1"/>
    <col min="13810" max="13810" width="22" style="25" customWidth="1"/>
    <col min="13811" max="13811" width="26" style="25" customWidth="1"/>
    <col min="13812" max="13812" width="18.42578125" style="25" customWidth="1"/>
    <col min="13813" max="13813" width="31.5703125" style="25" customWidth="1"/>
    <col min="13814" max="14061" width="9.140625" style="25"/>
    <col min="14062" max="14062" width="57" style="25" bestFit="1" customWidth="1"/>
    <col min="14063" max="14063" width="18" style="25" customWidth="1"/>
    <col min="14064" max="14064" width="13.85546875" style="25" customWidth="1"/>
    <col min="14065" max="14065" width="11.28515625" style="25" customWidth="1"/>
    <col min="14066" max="14066" width="22" style="25" customWidth="1"/>
    <col min="14067" max="14067" width="26" style="25" customWidth="1"/>
    <col min="14068" max="14068" width="18.42578125" style="25" customWidth="1"/>
    <col min="14069" max="14069" width="31.5703125" style="25" customWidth="1"/>
    <col min="14070" max="14317" width="9.140625" style="25"/>
    <col min="14318" max="14318" width="57" style="25" bestFit="1" customWidth="1"/>
    <col min="14319" max="14319" width="18" style="25" customWidth="1"/>
    <col min="14320" max="14320" width="13.85546875" style="25" customWidth="1"/>
    <col min="14321" max="14321" width="11.28515625" style="25" customWidth="1"/>
    <col min="14322" max="14322" width="22" style="25" customWidth="1"/>
    <col min="14323" max="14323" width="26" style="25" customWidth="1"/>
    <col min="14324" max="14324" width="18.42578125" style="25" customWidth="1"/>
    <col min="14325" max="14325" width="31.5703125" style="25" customWidth="1"/>
    <col min="14326" max="14573" width="9.140625" style="25"/>
    <col min="14574" max="14574" width="57" style="25" bestFit="1" customWidth="1"/>
    <col min="14575" max="14575" width="18" style="25" customWidth="1"/>
    <col min="14576" max="14576" width="13.85546875" style="25" customWidth="1"/>
    <col min="14577" max="14577" width="11.28515625" style="25" customWidth="1"/>
    <col min="14578" max="14578" width="22" style="25" customWidth="1"/>
    <col min="14579" max="14579" width="26" style="25" customWidth="1"/>
    <col min="14580" max="14580" width="18.42578125" style="25" customWidth="1"/>
    <col min="14581" max="14581" width="31.5703125" style="25" customWidth="1"/>
    <col min="14582" max="14829" width="9.140625" style="25"/>
    <col min="14830" max="14830" width="57" style="25" bestFit="1" customWidth="1"/>
    <col min="14831" max="14831" width="18" style="25" customWidth="1"/>
    <col min="14832" max="14832" width="13.85546875" style="25" customWidth="1"/>
    <col min="14833" max="14833" width="11.28515625" style="25" customWidth="1"/>
    <col min="14834" max="14834" width="22" style="25" customWidth="1"/>
    <col min="14835" max="14835" width="26" style="25" customWidth="1"/>
    <col min="14836" max="14836" width="18.42578125" style="25" customWidth="1"/>
    <col min="14837" max="14837" width="31.5703125" style="25" customWidth="1"/>
    <col min="14838" max="15085" width="9.140625" style="25"/>
    <col min="15086" max="15086" width="57" style="25" bestFit="1" customWidth="1"/>
    <col min="15087" max="15087" width="18" style="25" customWidth="1"/>
    <col min="15088" max="15088" width="13.85546875" style="25" customWidth="1"/>
    <col min="15089" max="15089" width="11.28515625" style="25" customWidth="1"/>
    <col min="15090" max="15090" width="22" style="25" customWidth="1"/>
    <col min="15091" max="15091" width="26" style="25" customWidth="1"/>
    <col min="15092" max="15092" width="18.42578125" style="25" customWidth="1"/>
    <col min="15093" max="15093" width="31.5703125" style="25" customWidth="1"/>
    <col min="15094" max="15341" width="9.140625" style="25"/>
    <col min="15342" max="15342" width="57" style="25" bestFit="1" customWidth="1"/>
    <col min="15343" max="15343" width="18" style="25" customWidth="1"/>
    <col min="15344" max="15344" width="13.85546875" style="25" customWidth="1"/>
    <col min="15345" max="15345" width="11.28515625" style="25" customWidth="1"/>
    <col min="15346" max="15346" width="22" style="25" customWidth="1"/>
    <col min="15347" max="15347" width="26" style="25" customWidth="1"/>
    <col min="15348" max="15348" width="18.42578125" style="25" customWidth="1"/>
    <col min="15349" max="15349" width="31.5703125" style="25" customWidth="1"/>
    <col min="15350" max="15597" width="9.140625" style="25"/>
    <col min="15598" max="15598" width="57" style="25" bestFit="1" customWidth="1"/>
    <col min="15599" max="15599" width="18" style="25" customWidth="1"/>
    <col min="15600" max="15600" width="13.85546875" style="25" customWidth="1"/>
    <col min="15601" max="15601" width="11.28515625" style="25" customWidth="1"/>
    <col min="15602" max="15602" width="22" style="25" customWidth="1"/>
    <col min="15603" max="15603" width="26" style="25" customWidth="1"/>
    <col min="15604" max="15604" width="18.42578125" style="25" customWidth="1"/>
    <col min="15605" max="15605" width="31.5703125" style="25" customWidth="1"/>
    <col min="15606" max="15853" width="9.140625" style="25"/>
    <col min="15854" max="15854" width="57" style="25" bestFit="1" customWidth="1"/>
    <col min="15855" max="15855" width="18" style="25" customWidth="1"/>
    <col min="15856" max="15856" width="13.85546875" style="25" customWidth="1"/>
    <col min="15857" max="15857" width="11.28515625" style="25" customWidth="1"/>
    <col min="15858" max="15858" width="22" style="25" customWidth="1"/>
    <col min="15859" max="15859" width="26" style="25" customWidth="1"/>
    <col min="15860" max="15860" width="18.42578125" style="25" customWidth="1"/>
    <col min="15861" max="15861" width="31.5703125" style="25" customWidth="1"/>
    <col min="15862" max="16109" width="9.140625" style="25"/>
    <col min="16110" max="16110" width="57" style="25" bestFit="1" customWidth="1"/>
    <col min="16111" max="16111" width="18" style="25" customWidth="1"/>
    <col min="16112" max="16112" width="13.85546875" style="25" customWidth="1"/>
    <col min="16113" max="16113" width="11.28515625" style="25" customWidth="1"/>
    <col min="16114" max="16114" width="22" style="25" customWidth="1"/>
    <col min="16115" max="16115" width="26" style="25" customWidth="1"/>
    <col min="16116" max="16116" width="18.42578125" style="25" customWidth="1"/>
    <col min="16117" max="16117" width="31.5703125" style="25" customWidth="1"/>
    <col min="16118" max="16384" width="9.140625" style="25"/>
  </cols>
  <sheetData>
    <row r="2" spans="2:14" ht="24" customHeight="1">
      <c r="B2" s="909" t="str">
        <f>Słownik!B395</f>
        <v>SCR - ryzyko ubezpieczeniowe w ubezpieczeniach zdrowotnych</v>
      </c>
      <c r="C2" s="910"/>
      <c r="D2" s="910"/>
      <c r="E2" s="910"/>
      <c r="F2" s="910"/>
      <c r="G2" s="910"/>
      <c r="H2" s="910"/>
      <c r="I2" s="910"/>
      <c r="J2" s="910"/>
      <c r="K2" s="910"/>
      <c r="L2" s="910"/>
      <c r="M2" s="910"/>
      <c r="N2" s="911"/>
    </row>
    <row r="3" spans="2:14" ht="15">
      <c r="B3" s="412" t="str">
        <f>Słownik!B10</f>
        <v>Nazwa zakładu ubezpieczeń/reasekuracji:</v>
      </c>
      <c r="C3" s="280"/>
      <c r="D3" s="412"/>
      <c r="E3" s="413"/>
      <c r="F3" s="413"/>
      <c r="G3" s="413"/>
      <c r="H3" s="414"/>
      <c r="I3" s="414"/>
      <c r="J3" s="414"/>
      <c r="K3" s="414"/>
      <c r="L3" s="414"/>
      <c r="M3" s="414"/>
      <c r="N3" s="415"/>
    </row>
    <row r="4" spans="2:14" ht="15">
      <c r="B4" s="822" t="str">
        <f>IF(Nazwa_ZU=0," ",Nazwa_ZU)</f>
        <v xml:space="preserve"> </v>
      </c>
      <c r="C4" s="822"/>
      <c r="D4" s="822"/>
      <c r="E4" s="248" t="str">
        <f>Słownik!$B$306</f>
        <v>Indeks</v>
      </c>
      <c r="F4" s="248" t="str">
        <f>Słownik!$B$247</f>
        <v>Struktura wymogu SCR</v>
      </c>
      <c r="G4" s="374"/>
      <c r="H4" s="374"/>
      <c r="I4" s="374"/>
      <c r="J4" s="374"/>
      <c r="K4" s="414"/>
      <c r="L4" s="414"/>
      <c r="M4" s="414"/>
      <c r="N4" s="414"/>
    </row>
    <row r="5" spans="2:14" ht="15">
      <c r="B5" s="280"/>
      <c r="C5" s="414"/>
      <c r="D5" s="414"/>
      <c r="E5" s="414"/>
      <c r="F5" s="414"/>
      <c r="G5" s="414"/>
      <c r="H5" s="414"/>
      <c r="I5" s="414"/>
      <c r="J5" s="414"/>
      <c r="K5" s="414"/>
      <c r="L5" s="414"/>
      <c r="M5" s="414"/>
      <c r="N5" s="414"/>
    </row>
    <row r="6" spans="2:14" ht="15" customHeight="1">
      <c r="B6" s="912" t="str">
        <f>Słownik!B396</f>
        <v>Czy zastosowano uproszczenie dla ryzyka śmiertelności</v>
      </c>
      <c r="C6" s="913"/>
      <c r="D6" s="352"/>
      <c r="E6" s="374"/>
      <c r="F6" s="374"/>
      <c r="G6" s="374"/>
      <c r="H6" s="374"/>
      <c r="I6" s="374"/>
      <c r="J6" s="374"/>
      <c r="K6" s="398"/>
      <c r="L6" s="398"/>
      <c r="M6" s="398"/>
      <c r="N6" s="280"/>
    </row>
    <row r="7" spans="2:14" ht="15" customHeight="1">
      <c r="B7" s="912" t="str">
        <f>Słownik!B397</f>
        <v>Czy zastosowano uproszczenie dla ryzyka długowieczności</v>
      </c>
      <c r="C7" s="913"/>
      <c r="D7" s="352"/>
      <c r="E7" s="374"/>
      <c r="F7" s="374"/>
      <c r="G7" s="374"/>
      <c r="H7" s="374"/>
      <c r="I7" s="374"/>
      <c r="J7" s="374"/>
      <c r="K7" s="398"/>
      <c r="L7" s="398"/>
      <c r="M7" s="398"/>
      <c r="N7" s="280"/>
    </row>
    <row r="8" spans="2:14" ht="30" customHeight="1">
      <c r="B8" s="912" t="str">
        <f>Słownik!B398</f>
        <v>Czy zastosowano uproszczenie dla ryzyka niepełnosprawności - zachorowalności</v>
      </c>
      <c r="C8" s="913"/>
      <c r="D8" s="352"/>
      <c r="E8" s="374"/>
      <c r="F8" s="374"/>
      <c r="G8" s="374"/>
      <c r="H8" s="374"/>
      <c r="I8" s="374"/>
      <c r="J8" s="374"/>
      <c r="K8" s="398"/>
      <c r="L8" s="398"/>
      <c r="M8" s="398"/>
      <c r="N8" s="280"/>
    </row>
    <row r="9" spans="2:14" ht="27" customHeight="1">
      <c r="B9" s="912" t="str">
        <f>Słownik!B399</f>
        <v>Czy zastosowano uproszczenie dla ryzyka związanego z rezygnacjami z umów</v>
      </c>
      <c r="C9" s="913"/>
      <c r="D9" s="352"/>
      <c r="E9" s="374"/>
      <c r="F9" s="374"/>
      <c r="G9" s="374"/>
      <c r="H9" s="374"/>
      <c r="I9" s="374"/>
      <c r="J9" s="374"/>
      <c r="K9" s="398"/>
      <c r="L9" s="398"/>
      <c r="M9" s="398"/>
      <c r="N9" s="280"/>
    </row>
    <row r="10" spans="2:14" ht="27" customHeight="1">
      <c r="B10" s="912" t="str">
        <f>Słownik!B400</f>
        <v>Czy zastosowano uproszczenie dla ryzyka związanego z wysokością ponoszonych kosztów</v>
      </c>
      <c r="C10" s="913"/>
      <c r="D10" s="352"/>
      <c r="E10" s="374"/>
      <c r="F10" s="374"/>
      <c r="G10" s="374"/>
      <c r="H10" s="374"/>
      <c r="I10" s="374"/>
      <c r="J10" s="374"/>
      <c r="K10" s="398"/>
      <c r="L10" s="398"/>
      <c r="M10" s="398"/>
      <c r="N10" s="280"/>
    </row>
    <row r="11" spans="2:14">
      <c r="L11" s="416"/>
      <c r="M11" s="417"/>
      <c r="N11" s="280"/>
    </row>
    <row r="12" spans="2:14" ht="39" customHeight="1">
      <c r="B12" s="280"/>
      <c r="C12" s="394"/>
      <c r="D12" s="914" t="str">
        <f>Słownik!B250</f>
        <v>Początkowe wartości bezwzględne przed szokiem</v>
      </c>
      <c r="E12" s="916"/>
      <c r="F12" s="914" t="str">
        <f>Słownik!B251</f>
        <v>Wartości bezwględne po szoku</v>
      </c>
      <c r="G12" s="915"/>
      <c r="H12" s="915"/>
      <c r="I12" s="915"/>
      <c r="J12" s="916"/>
      <c r="K12" s="280"/>
    </row>
    <row r="13" spans="2:14" ht="66.75" customHeight="1">
      <c r="B13" s="280"/>
      <c r="C13" s="398"/>
      <c r="D13" s="418" t="str">
        <f>Słownik!B252</f>
        <v>Aktywa</v>
      </c>
      <c r="E13" s="418" t="str">
        <f>Słownik!B253</f>
        <v>Zobowiązania</v>
      </c>
      <c r="F13" s="418" t="str">
        <f>Słownik!B252</f>
        <v>Aktywa</v>
      </c>
      <c r="G13" s="418" t="str">
        <f>Słownik!B255</f>
        <v>Zobowiązania 
(z uwzględnieniem zdolności RTU do pokrywania strat)</v>
      </c>
      <c r="H13" s="418" t="str">
        <f>Słownik!B257</f>
        <v>Wymóg kapitałowy netto</v>
      </c>
      <c r="I13" s="418" t="str">
        <f>Słownik!B258</f>
        <v>Zobowiązania (z wyłączeniem zdolności RTU do pokrywania strat)</v>
      </c>
      <c r="J13" s="418" t="str">
        <f>Słownik!B260</f>
        <v>Wymóg kapitałowy brutto</v>
      </c>
      <c r="K13" s="280"/>
    </row>
    <row r="14" spans="2:14">
      <c r="B14" s="132"/>
      <c r="C14" s="372"/>
      <c r="D14" s="372"/>
      <c r="E14" s="372"/>
      <c r="F14" s="372"/>
      <c r="G14" s="372"/>
      <c r="H14" s="372"/>
      <c r="I14" s="372"/>
      <c r="J14" s="372"/>
      <c r="K14" s="131"/>
    </row>
    <row r="15" spans="2:14" ht="15">
      <c r="B15" s="132"/>
      <c r="C15" s="419" t="str">
        <f>Słownik!B314</f>
        <v xml:space="preserve">Ryzyko śmiertelności </v>
      </c>
      <c r="D15" s="522">
        <v>0</v>
      </c>
      <c r="E15" s="522">
        <v>0</v>
      </c>
      <c r="F15" s="522">
        <v>0</v>
      </c>
      <c r="G15" s="522">
        <v>0</v>
      </c>
      <c r="H15" s="600">
        <f>MAX(0,D15-E15-(F15-G15))</f>
        <v>0</v>
      </c>
      <c r="I15" s="522">
        <v>0</v>
      </c>
      <c r="J15" s="600">
        <f>MAX(0,D15-E15-(F15-I15))</f>
        <v>0</v>
      </c>
      <c r="K15" s="570"/>
    </row>
    <row r="16" spans="2:14" ht="15">
      <c r="B16" s="132"/>
      <c r="C16" s="419" t="str">
        <f>Słownik!B315</f>
        <v>Ryzyko długowieczności</v>
      </c>
      <c r="D16" s="522">
        <v>0</v>
      </c>
      <c r="E16" s="522">
        <v>0</v>
      </c>
      <c r="F16" s="522">
        <v>0</v>
      </c>
      <c r="G16" s="522">
        <v>0</v>
      </c>
      <c r="H16" s="600">
        <f>MAX(0,D16-E16-(F16-G16))</f>
        <v>0</v>
      </c>
      <c r="I16" s="522">
        <v>0</v>
      </c>
      <c r="J16" s="600">
        <f>MAX(0,D16-E16-(F16-I16))</f>
        <v>0</v>
      </c>
      <c r="K16" s="570"/>
    </row>
    <row r="17" spans="2:11" ht="15">
      <c r="B17" s="132"/>
      <c r="C17" s="419" t="str">
        <f>Słownik!B316</f>
        <v xml:space="preserve">Ryzyko niepełnosprawności - zachorowalności </v>
      </c>
      <c r="D17" s="522">
        <v>0</v>
      </c>
      <c r="E17" s="522">
        <v>0</v>
      </c>
      <c r="F17" s="522">
        <v>0</v>
      </c>
      <c r="G17" s="522">
        <v>0</v>
      </c>
      <c r="H17" s="600">
        <f>MAX(0,D17-E17-(F17-G17))</f>
        <v>0</v>
      </c>
      <c r="I17" s="522">
        <v>0</v>
      </c>
      <c r="J17" s="600">
        <f>MAX(0,D17-E17-(F17-I17))</f>
        <v>0</v>
      </c>
      <c r="K17" s="570"/>
    </row>
    <row r="18" spans="2:11" ht="15">
      <c r="B18" s="132"/>
      <c r="C18" s="419" t="str">
        <f>Słownik!B320</f>
        <v>Ryzyko związane z rezygnacjami z umów</v>
      </c>
      <c r="D18" s="543"/>
      <c r="E18" s="543"/>
      <c r="F18" s="543"/>
      <c r="G18" s="543"/>
      <c r="H18" s="600">
        <f>IF($K$19="up",H19,IF($K$19="down",H20,H21))</f>
        <v>0</v>
      </c>
      <c r="I18" s="543"/>
      <c r="J18" s="600">
        <f>IF($K$19="up",J19,IF($K$19="down",J20,J21))</f>
        <v>0</v>
      </c>
      <c r="K18" s="601" t="str">
        <f>Słownik!B313</f>
        <v>Wykorzystany szok</v>
      </c>
    </row>
    <row r="19" spans="2:11">
      <c r="B19" s="132"/>
      <c r="C19" s="690" t="str">
        <f>Słownik!B321</f>
        <v>Ryzyko trwałego wzrostu wskaźnika rezygnacji z umów</v>
      </c>
      <c r="D19" s="698">
        <v>0</v>
      </c>
      <c r="E19" s="698">
        <v>0</v>
      </c>
      <c r="F19" s="698">
        <v>0</v>
      </c>
      <c r="G19" s="698">
        <v>0</v>
      </c>
      <c r="H19" s="599">
        <f>MAX(0,D19-E19-(F19-G19))</f>
        <v>0</v>
      </c>
      <c r="I19" s="698">
        <v>0</v>
      </c>
      <c r="J19" s="599">
        <f>MAX(0,D19-E19-(F19-I19))</f>
        <v>0</v>
      </c>
      <c r="K19" s="917" t="str">
        <f>IF(MAX(H19:H21)=H19,"up",IF(MAX(H19:H21)=H20,"down","mass"))</f>
        <v>up</v>
      </c>
    </row>
    <row r="20" spans="2:11">
      <c r="B20" s="132"/>
      <c r="C20" s="689" t="str">
        <f>Słownik!B322</f>
        <v>Ryzyko trwałego spadku wskaźnika rezygnacji z umów</v>
      </c>
      <c r="D20" s="704">
        <f>D19</f>
        <v>0</v>
      </c>
      <c r="E20" s="704">
        <f>E19</f>
        <v>0</v>
      </c>
      <c r="F20" s="700">
        <v>0</v>
      </c>
      <c r="G20" s="700">
        <v>0</v>
      </c>
      <c r="H20" s="599">
        <f>MAX(0,D20-E20-(F20-G20))</f>
        <v>0</v>
      </c>
      <c r="I20" s="700">
        <v>0</v>
      </c>
      <c r="J20" s="599">
        <f>MAX(0,D20-E20-(F20-I20))</f>
        <v>0</v>
      </c>
      <c r="K20" s="918"/>
    </row>
    <row r="21" spans="2:11">
      <c r="B21" s="132"/>
      <c r="C21" s="691" t="str">
        <f>Słownik!B323</f>
        <v>Ryzyko masowej rezygnacji z umów</v>
      </c>
      <c r="D21" s="705">
        <f>D19</f>
        <v>0</v>
      </c>
      <c r="E21" s="705">
        <f>E19</f>
        <v>0</v>
      </c>
      <c r="F21" s="699">
        <v>0</v>
      </c>
      <c r="G21" s="699">
        <v>0</v>
      </c>
      <c r="H21" s="599">
        <f>MAX(0,D21-E21-(F21-G21))</f>
        <v>0</v>
      </c>
      <c r="I21" s="699">
        <v>0</v>
      </c>
      <c r="J21" s="599">
        <f>MAX(0,D21-E21-(F21-I21))</f>
        <v>0</v>
      </c>
      <c r="K21" s="919"/>
    </row>
    <row r="22" spans="2:11" ht="15">
      <c r="B22" s="132"/>
      <c r="C22" s="419" t="str">
        <f>Słownik!B317</f>
        <v xml:space="preserve">Ryzyko związane z wysokością ponoszonych kosztów </v>
      </c>
      <c r="D22" s="522">
        <v>0</v>
      </c>
      <c r="E22" s="522">
        <v>0</v>
      </c>
      <c r="F22" s="522">
        <v>0</v>
      </c>
      <c r="G22" s="522">
        <v>0</v>
      </c>
      <c r="H22" s="600">
        <f>MAX(0,D22-E22-(F22-G22))</f>
        <v>0</v>
      </c>
      <c r="I22" s="522">
        <v>0</v>
      </c>
      <c r="J22" s="600">
        <f>MAX(0,D22-E22-(F22-I22))</f>
        <v>0</v>
      </c>
    </row>
    <row r="23" spans="2:11" ht="15">
      <c r="B23" s="132"/>
      <c r="C23" s="419" t="str">
        <f>Słownik!B318</f>
        <v xml:space="preserve">Ryzyko rewizji wysokości rent </v>
      </c>
      <c r="D23" s="522">
        <v>0</v>
      </c>
      <c r="E23" s="522">
        <v>0</v>
      </c>
      <c r="F23" s="522">
        <v>0</v>
      </c>
      <c r="G23" s="522">
        <v>0</v>
      </c>
      <c r="H23" s="600">
        <f>MAX(0,D23-E23-(F23-G23))</f>
        <v>0</v>
      </c>
      <c r="I23" s="522">
        <v>0</v>
      </c>
      <c r="J23" s="600">
        <f>MAX(0,D23-E23-(F23-I23))</f>
        <v>0</v>
      </c>
    </row>
    <row r="24" spans="2:11">
      <c r="B24" s="132"/>
      <c r="C24" s="420"/>
      <c r="D24" s="572"/>
      <c r="E24" s="572"/>
      <c r="F24" s="572"/>
      <c r="G24" s="572"/>
      <c r="H24" s="572"/>
      <c r="I24" s="572"/>
      <c r="J24" s="572"/>
      <c r="K24" s="570"/>
    </row>
    <row r="25" spans="2:11">
      <c r="B25" s="132"/>
      <c r="C25" s="420"/>
      <c r="D25" s="572"/>
      <c r="E25" s="572"/>
      <c r="F25" s="572"/>
      <c r="G25" s="572"/>
      <c r="H25" s="572"/>
      <c r="I25" s="572"/>
      <c r="J25" s="572"/>
      <c r="K25" s="570"/>
    </row>
    <row r="26" spans="2:11">
      <c r="B26" s="132"/>
      <c r="C26" s="420"/>
      <c r="D26" s="572"/>
      <c r="E26" s="572"/>
      <c r="F26" s="572"/>
      <c r="G26" s="572"/>
      <c r="H26" s="572"/>
      <c r="I26" s="572"/>
      <c r="J26" s="572"/>
      <c r="K26" s="570"/>
    </row>
    <row r="27" spans="2:11">
      <c r="B27" s="132"/>
      <c r="C27" s="421" t="str">
        <f>Słownik!B282</f>
        <v>Efekt dywersyfikacji</v>
      </c>
      <c r="D27" s="572"/>
      <c r="E27" s="572"/>
      <c r="F27" s="572"/>
      <c r="G27" s="603"/>
      <c r="H27" s="599">
        <f>H29-H28</f>
        <v>0</v>
      </c>
      <c r="I27" s="572"/>
      <c r="J27" s="599">
        <f>J29-J28</f>
        <v>0</v>
      </c>
      <c r="K27" s="570"/>
    </row>
    <row r="28" spans="2:11" ht="38.25" customHeight="1">
      <c r="B28" s="132"/>
      <c r="C28" s="421" t="str">
        <f>Słownik!B403</f>
        <v>Suma wymogów kapitałowych dla ryzyka ubezpieczeniowego w ubezpieczeniach zdrowotnych o charakterze ubezpieczeń na życie</v>
      </c>
      <c r="D28" s="572"/>
      <c r="E28" s="572"/>
      <c r="F28" s="572"/>
      <c r="G28" s="603"/>
      <c r="H28" s="599">
        <f>SUM(H32:H37)</f>
        <v>0</v>
      </c>
      <c r="I28" s="572"/>
      <c r="J28" s="599">
        <f>SUM(J32:J37)</f>
        <v>0</v>
      </c>
      <c r="K28" s="570"/>
    </row>
    <row r="29" spans="2:11" ht="38.25">
      <c r="B29" s="132"/>
      <c r="C29" s="421" t="str">
        <f>Słownik!B401</f>
        <v>Wymóg kapitałowy dla ryzyka ubezpieczeniowego w ubezpieczeniach zdrowotnych o charakterze ubezpieczeń na życie</v>
      </c>
      <c r="D29" s="572"/>
      <c r="E29" s="572"/>
      <c r="F29" s="572"/>
      <c r="G29" s="603"/>
      <c r="H29" s="482">
        <f t="array" ref="H29">SQRT(MMULT(TRANSPOSE(H32:H37),I32:I37))</f>
        <v>0</v>
      </c>
      <c r="I29" s="604"/>
      <c r="J29" s="482">
        <f t="array" ref="J29">SQRT(MMULT(TRANSPOSE(J32:J37),K32:K37))</f>
        <v>0</v>
      </c>
      <c r="K29" s="570"/>
    </row>
    <row r="30" spans="2:11" ht="15">
      <c r="B30" s="132"/>
      <c r="C30" s="422"/>
      <c r="D30" s="572"/>
      <c r="E30" s="572"/>
      <c r="F30" s="572"/>
      <c r="G30" s="603"/>
      <c r="H30" s="573"/>
      <c r="I30" s="604"/>
      <c r="J30" s="573"/>
      <c r="K30" s="570"/>
    </row>
    <row r="31" spans="2:11">
      <c r="B31" s="132"/>
      <c r="C31" s="363"/>
      <c r="D31" s="572"/>
      <c r="E31" s="572"/>
      <c r="F31" s="572"/>
      <c r="G31" s="572"/>
      <c r="H31" s="572"/>
      <c r="I31" s="605" t="str">
        <f>Słownik!B285</f>
        <v>Wagi</v>
      </c>
      <c r="J31" s="606"/>
      <c r="K31" s="605" t="str">
        <f>Słownik!B285</f>
        <v>Wagi</v>
      </c>
    </row>
    <row r="32" spans="2:11" ht="15">
      <c r="B32" s="132"/>
      <c r="C32" s="419" t="str">
        <f>C15</f>
        <v xml:space="preserve">Ryzyko śmiertelności </v>
      </c>
      <c r="D32" s="572"/>
      <c r="E32" s="572"/>
      <c r="F32" s="572"/>
      <c r="G32" s="572"/>
      <c r="H32" s="602">
        <f>H15</f>
        <v>0</v>
      </c>
      <c r="I32" s="599">
        <f t="array" ref="I32:I37">MMULT(Corr_SLT,H32:H37)</f>
        <v>0</v>
      </c>
      <c r="J32" s="602">
        <f>J15</f>
        <v>0</v>
      </c>
      <c r="K32" s="599">
        <f t="array" ref="K32:K37">MMULT(Corr_SLT,J32:J37)</f>
        <v>0</v>
      </c>
    </row>
    <row r="33" spans="2:15" ht="15">
      <c r="B33" s="132"/>
      <c r="C33" s="419" t="str">
        <f>C16</f>
        <v>Ryzyko długowieczności</v>
      </c>
      <c r="D33" s="572"/>
      <c r="E33" s="572"/>
      <c r="F33" s="572"/>
      <c r="G33" s="572"/>
      <c r="H33" s="602">
        <f>H16</f>
        <v>0</v>
      </c>
      <c r="I33" s="599">
        <v>0</v>
      </c>
      <c r="J33" s="602">
        <f>J16</f>
        <v>0</v>
      </c>
      <c r="K33" s="599">
        <v>0</v>
      </c>
    </row>
    <row r="34" spans="2:15" ht="15">
      <c r="B34" s="132"/>
      <c r="C34" s="419" t="str">
        <f>C17</f>
        <v xml:space="preserve">Ryzyko niepełnosprawności - zachorowalności </v>
      </c>
      <c r="D34" s="572"/>
      <c r="E34" s="572"/>
      <c r="F34" s="572"/>
      <c r="G34" s="572"/>
      <c r="H34" s="602">
        <f>H17</f>
        <v>0</v>
      </c>
      <c r="I34" s="599">
        <v>0</v>
      </c>
      <c r="J34" s="602">
        <f>J17</f>
        <v>0</v>
      </c>
      <c r="K34" s="599">
        <v>0</v>
      </c>
    </row>
    <row r="35" spans="2:15" ht="15">
      <c r="B35" s="132"/>
      <c r="C35" s="419" t="str">
        <f>C18</f>
        <v>Ryzyko związane z rezygnacjami z umów</v>
      </c>
      <c r="D35" s="572"/>
      <c r="E35" s="572"/>
      <c r="F35" s="572"/>
      <c r="G35" s="572"/>
      <c r="H35" s="602">
        <f>H18</f>
        <v>0</v>
      </c>
      <c r="I35" s="599">
        <v>0</v>
      </c>
      <c r="J35" s="602">
        <f>J18</f>
        <v>0</v>
      </c>
      <c r="K35" s="599">
        <v>0</v>
      </c>
    </row>
    <row r="36" spans="2:15" ht="15">
      <c r="B36" s="132"/>
      <c r="C36" s="419" t="str">
        <f>C22</f>
        <v xml:space="preserve">Ryzyko związane z wysokością ponoszonych kosztów </v>
      </c>
      <c r="D36" s="572"/>
      <c r="E36" s="572"/>
      <c r="F36" s="572"/>
      <c r="G36" s="572"/>
      <c r="H36" s="602">
        <f>H22</f>
        <v>0</v>
      </c>
      <c r="I36" s="599">
        <v>0</v>
      </c>
      <c r="J36" s="602">
        <f>J22</f>
        <v>0</v>
      </c>
      <c r="K36" s="599">
        <v>0</v>
      </c>
    </row>
    <row r="37" spans="2:15" ht="15">
      <c r="B37" s="132"/>
      <c r="C37" s="419" t="str">
        <f>C23</f>
        <v xml:space="preserve">Ryzyko rewizji wysokości rent </v>
      </c>
      <c r="D37" s="572"/>
      <c r="E37" s="572"/>
      <c r="F37" s="572"/>
      <c r="G37" s="572"/>
      <c r="H37" s="602">
        <f>H23</f>
        <v>0</v>
      </c>
      <c r="I37" s="599">
        <v>0</v>
      </c>
      <c r="J37" s="602">
        <f>J23</f>
        <v>0</v>
      </c>
      <c r="K37" s="599">
        <v>0</v>
      </c>
    </row>
    <row r="38" spans="2:15">
      <c r="B38" s="133"/>
      <c r="C38" s="133"/>
      <c r="D38" s="133"/>
      <c r="E38" s="133"/>
      <c r="F38" s="133"/>
      <c r="G38" s="133"/>
      <c r="H38" s="133"/>
      <c r="I38" s="133"/>
      <c r="J38" s="133"/>
      <c r="K38" s="133"/>
      <c r="L38" s="133"/>
      <c r="M38" s="133"/>
      <c r="N38" s="133"/>
    </row>
    <row r="39" spans="2:15" ht="14.25" customHeight="1">
      <c r="B39" s="133"/>
      <c r="C39" s="908" t="s">
        <v>1130</v>
      </c>
      <c r="D39" s="908"/>
      <c r="E39" s="908"/>
      <c r="F39" s="908"/>
      <c r="G39" s="908"/>
      <c r="H39" s="908"/>
      <c r="I39" s="908"/>
      <c r="J39" s="908"/>
      <c r="K39" s="908"/>
      <c r="L39" s="908"/>
      <c r="M39" s="908"/>
      <c r="N39" s="908"/>
      <c r="O39" s="908"/>
    </row>
    <row r="40" spans="2:15" ht="30" customHeight="1">
      <c r="B40" s="133"/>
      <c r="C40" s="908" t="s">
        <v>1131</v>
      </c>
      <c r="D40" s="908"/>
      <c r="E40" s="908"/>
      <c r="F40" s="908"/>
      <c r="G40" s="908"/>
      <c r="H40" s="908"/>
      <c r="I40" s="908"/>
      <c r="J40" s="908"/>
      <c r="K40" s="908"/>
      <c r="L40" s="908"/>
      <c r="M40" s="908"/>
      <c r="N40" s="908"/>
      <c r="O40" s="908"/>
    </row>
    <row r="41" spans="2:15">
      <c r="B41" s="132"/>
      <c r="C41" s="401"/>
      <c r="D41" s="399"/>
      <c r="E41" s="399"/>
      <c r="F41" s="399"/>
      <c r="G41" s="402"/>
      <c r="H41" s="400"/>
      <c r="I41" s="400"/>
      <c r="J41" s="400"/>
      <c r="K41" s="400"/>
      <c r="L41" s="400"/>
      <c r="M41" s="401"/>
      <c r="N41" s="131"/>
    </row>
    <row r="42" spans="2:15" ht="70.5" customHeight="1">
      <c r="B42" s="132"/>
      <c r="C42" s="394"/>
      <c r="D42" s="920" t="str">
        <f>Słownik!B374</f>
        <v>Odchylenie standardowe dla ryzyka składki</v>
      </c>
      <c r="E42" s="921"/>
      <c r="F42" s="923" t="str">
        <f>Słownik!B375</f>
        <v>Odchylenie standardowe dla ryzyka rezerw</v>
      </c>
      <c r="G42" s="920" t="str">
        <f>Słownik!B376</f>
        <v>Miara wielkości ryzyka składki i rezerw</v>
      </c>
      <c r="H42" s="922"/>
      <c r="I42" s="922"/>
      <c r="J42" s="922"/>
      <c r="K42" s="280"/>
      <c r="L42" s="280"/>
      <c r="M42" s="132"/>
      <c r="N42" s="132"/>
    </row>
    <row r="43" spans="2:15" ht="59.25" customHeight="1">
      <c r="B43" s="132"/>
      <c r="C43" s="419" t="str">
        <f>Słownik!B385</f>
        <v>Ryzyko składki i rezerw</v>
      </c>
      <c r="D43" s="423" t="str">
        <f>Słownik!B377</f>
        <v>Odchylenie standardowe</v>
      </c>
      <c r="E43" s="423" t="str">
        <f>Słownik!B378</f>
        <v>Współczynnik korygujący dla reasekuracji nieproporcjonalnej</v>
      </c>
      <c r="F43" s="924"/>
      <c r="G43" s="423" t="str">
        <f>Słownik!B379</f>
        <v>Miara wielkości ryzyka składki (Vprem)</v>
      </c>
      <c r="H43" s="423" t="str">
        <f>Słownik!B380</f>
        <v>Miara wielkości ryzyka rezerw (Vres)</v>
      </c>
      <c r="I43" s="423" t="str">
        <f>Słownik!B381</f>
        <v>Dywersyfikacja geograficzna</v>
      </c>
      <c r="J43" s="423" t="str">
        <f>Słownik!B382</f>
        <v>Miara wielkości ryzyka składki i rezerw (V)</v>
      </c>
      <c r="K43" s="423" t="str">
        <f>Słownik!B383</f>
        <v>Odchylenie standardowe dla ryzyka składki i rezerw</v>
      </c>
      <c r="L43" s="418" t="str">
        <f>Słownik!B384</f>
        <v>V*odchylenie standardowe</v>
      </c>
      <c r="M43" s="132"/>
      <c r="N43" s="132"/>
    </row>
    <row r="44" spans="2:15" ht="25.5">
      <c r="B44" s="132"/>
      <c r="C44" s="380" t="str">
        <f>Słownik!B404</f>
        <v>Ubezpieczenia pokrycia kosztów świadczeń medycznych i reasekuracja proporcjonalna</v>
      </c>
      <c r="D44" s="403">
        <f>Parametry!D101</f>
        <v>0.05</v>
      </c>
      <c r="E44" s="404">
        <v>1</v>
      </c>
      <c r="F44" s="104">
        <f>Parametry!E101</f>
        <v>0.05</v>
      </c>
      <c r="G44" s="595">
        <f>MAX('Cover-NonLife'!R61,'Cover-NonLife'!Q61)+'Cover-NonLife'!S61+'Cover-NonLife'!T61</f>
        <v>0</v>
      </c>
      <c r="H44" s="599">
        <f>'Cover-NonLife'!J61</f>
        <v>0</v>
      </c>
      <c r="I44" s="487">
        <v>1</v>
      </c>
      <c r="J44" s="599">
        <f>(G44+H44)*(0.75+0.25*I44)</f>
        <v>0</v>
      </c>
      <c r="K44" s="623">
        <f>IF(J44,(SQRT((D44*E44*G44)^2+(D44*E44*G44)*(F44*H44)+(F44*H44)^2))/(G44+H44),0)</f>
        <v>0</v>
      </c>
      <c r="L44" s="607">
        <f>J44*K44</f>
        <v>0</v>
      </c>
      <c r="M44" s="132"/>
      <c r="N44" s="132"/>
    </row>
    <row r="45" spans="2:15" ht="25.5">
      <c r="B45" s="132"/>
      <c r="C45" s="130" t="str">
        <f>Słownik!B405</f>
        <v>Ubezpieczenia na wypadek utraty dochodów i reasekuracja proporcjonalna</v>
      </c>
      <c r="D45" s="403">
        <f>Parametry!D102</f>
        <v>8.5000000000000006E-2</v>
      </c>
      <c r="E45" s="149">
        <v>1</v>
      </c>
      <c r="F45" s="104">
        <f>Parametry!E102</f>
        <v>0.14000000000000001</v>
      </c>
      <c r="G45" s="595">
        <f>MAX('Cover-NonLife'!R62,'Cover-NonLife'!Q62)+'Cover-NonLife'!S62+'Cover-NonLife'!T62</f>
        <v>0</v>
      </c>
      <c r="H45" s="599">
        <f>'Cover-NonLife'!J62</f>
        <v>0</v>
      </c>
      <c r="I45" s="487">
        <v>1</v>
      </c>
      <c r="J45" s="599">
        <f>(G45+H45)*(0.75+0.25*I45)</f>
        <v>0</v>
      </c>
      <c r="K45" s="623">
        <f t="shared" ref="K45:K47" si="0">IF(J45,(SQRT((D45*E45*G45)^2+(D45*E45*G45)*(F45*H45)+(F45*H45)^2))/(G45+H45),0)</f>
        <v>0</v>
      </c>
      <c r="L45" s="607">
        <f>J45*K45</f>
        <v>0</v>
      </c>
      <c r="M45" s="132"/>
      <c r="N45" s="132"/>
    </row>
    <row r="46" spans="2:15" ht="25.5">
      <c r="B46" s="132"/>
      <c r="C46" s="130" t="str">
        <f>Słownik!B406</f>
        <v>Ubezpieczenia pracownicze i reasekuracja proporcjonalna</v>
      </c>
      <c r="D46" s="403">
        <f>Parametry!D103</f>
        <v>0.08</v>
      </c>
      <c r="E46" s="149">
        <v>1</v>
      </c>
      <c r="F46" s="104">
        <f>Parametry!E103</f>
        <v>0.11</v>
      </c>
      <c r="G46" s="595">
        <f>MAX('Cover-NonLife'!R63,'Cover-NonLife'!Q63)+'Cover-NonLife'!S63+'Cover-NonLife'!T63</f>
        <v>0</v>
      </c>
      <c r="H46" s="599">
        <f>'Cover-NonLife'!J63</f>
        <v>0</v>
      </c>
      <c r="I46" s="487">
        <v>1</v>
      </c>
      <c r="J46" s="599">
        <f>(G46+H46)*(0.75+0.25*I46)</f>
        <v>0</v>
      </c>
      <c r="K46" s="623">
        <f t="shared" si="0"/>
        <v>0</v>
      </c>
      <c r="L46" s="607">
        <f>J46*K46</f>
        <v>0</v>
      </c>
      <c r="M46" s="132"/>
      <c r="N46" s="132"/>
    </row>
    <row r="47" spans="2:15" ht="25.5">
      <c r="B47" s="132"/>
      <c r="C47" s="397" t="str">
        <f>Słownik!B407</f>
        <v>Reasekuracja nieproporcjonalna ubezpieczeń zdrowotnych</v>
      </c>
      <c r="D47" s="150">
        <f>Parametry!D104</f>
        <v>0.17</v>
      </c>
      <c r="E47" s="151">
        <v>1</v>
      </c>
      <c r="F47" s="152">
        <f>Parametry!E104</f>
        <v>0.2</v>
      </c>
      <c r="G47" s="595">
        <f>MAX('Cover-NonLife'!R64,'Cover-NonLife'!Q64)+'Cover-NonLife'!S64+'Cover-NonLife'!T64</f>
        <v>0</v>
      </c>
      <c r="H47" s="599">
        <f>'Cover-NonLife'!J64</f>
        <v>0</v>
      </c>
      <c r="I47" s="493">
        <v>1</v>
      </c>
      <c r="J47" s="599">
        <f>(G47+H47)*(0.75+0.25*I47)</f>
        <v>0</v>
      </c>
      <c r="K47" s="623">
        <f t="shared" si="0"/>
        <v>0</v>
      </c>
      <c r="L47" s="607">
        <f>J47*K47</f>
        <v>0</v>
      </c>
      <c r="M47" s="132"/>
      <c r="N47" s="132"/>
    </row>
    <row r="48" spans="2:15">
      <c r="B48" s="132"/>
      <c r="C48" s="393"/>
      <c r="D48" s="608"/>
      <c r="E48" s="608"/>
      <c r="F48" s="624"/>
      <c r="G48" s="624"/>
      <c r="H48" s="624"/>
      <c r="I48" s="609" t="str">
        <f>Słownik!$B$386</f>
        <v>Miara ryzyka - razem</v>
      </c>
      <c r="J48" s="600">
        <f>SUM(J44:J47)</f>
        <v>0</v>
      </c>
      <c r="M48" s="132"/>
      <c r="N48" s="132"/>
    </row>
    <row r="49" spans="2:14" ht="15">
      <c r="B49" s="132"/>
      <c r="C49" s="419" t="str">
        <f>Słownik!B387</f>
        <v>Łączne odchylenie standardowe</v>
      </c>
      <c r="D49" s="713">
        <f t="array" ref="D49">IF(J48,SQRT(MMULT(TRANSPOSE(L44:L47),MMULT(Corr_pr_health,L44:L47)))/J48,0)</f>
        <v>0</v>
      </c>
      <c r="E49" s="608"/>
      <c r="F49" s="624"/>
      <c r="G49" s="624"/>
      <c r="H49" s="624"/>
      <c r="I49" s="608"/>
      <c r="J49" s="608"/>
      <c r="K49" s="608"/>
      <c r="L49" s="608"/>
      <c r="M49" s="153"/>
      <c r="N49" s="132"/>
    </row>
    <row r="50" spans="2:14">
      <c r="B50" s="132"/>
      <c r="C50" s="393"/>
      <c r="D50" s="572"/>
      <c r="E50" s="610"/>
      <c r="F50" s="625"/>
      <c r="G50" s="625"/>
      <c r="H50" s="625"/>
      <c r="I50" s="610"/>
      <c r="J50" s="610"/>
      <c r="K50" s="610"/>
      <c r="L50" s="610"/>
      <c r="M50" s="154"/>
      <c r="N50" s="132"/>
    </row>
    <row r="51" spans="2:14" ht="30">
      <c r="B51" s="132"/>
      <c r="C51" s="419" t="str">
        <f>Słownik!B408</f>
        <v>Wymóg kapitałowy dla ryzyka składki i rezerw z ubezpieczeń zdrowotnych</v>
      </c>
      <c r="D51" s="600">
        <f>3*D49*J48</f>
        <v>0</v>
      </c>
      <c r="E51" s="610"/>
      <c r="F51" s="625"/>
      <c r="G51" s="625"/>
      <c r="H51" s="625"/>
      <c r="I51" s="610"/>
      <c r="J51" s="610"/>
      <c r="K51" s="610"/>
      <c r="L51" s="610"/>
      <c r="M51" s="154"/>
      <c r="N51" s="132"/>
    </row>
    <row r="52" spans="2:14">
      <c r="B52" s="132"/>
      <c r="C52" s="154"/>
      <c r="D52" s="154"/>
      <c r="E52" s="154"/>
      <c r="F52" s="154"/>
      <c r="G52" s="154"/>
      <c r="H52" s="154"/>
      <c r="I52" s="154"/>
      <c r="J52" s="154"/>
      <c r="K52" s="154"/>
      <c r="L52" s="154"/>
      <c r="M52" s="154"/>
      <c r="N52" s="132"/>
    </row>
    <row r="53" spans="2:14" ht="35.25" customHeight="1">
      <c r="B53" s="132"/>
      <c r="C53" s="390"/>
      <c r="D53" s="914" t="str">
        <f>Słownik!B250</f>
        <v>Początkowe wartości bezwzględne przed szokiem</v>
      </c>
      <c r="E53" s="916"/>
      <c r="F53" s="914" t="str">
        <f>Słownik!B251</f>
        <v>Wartości bezwględne po szoku</v>
      </c>
      <c r="G53" s="915"/>
      <c r="H53" s="916"/>
      <c r="I53" s="132"/>
      <c r="J53" s="132"/>
      <c r="K53" s="132"/>
      <c r="L53" s="132"/>
    </row>
    <row r="54" spans="2:14" ht="27.75" customHeight="1">
      <c r="B54" s="132"/>
      <c r="C54" s="154"/>
      <c r="D54" s="418" t="str">
        <f>Słownik!B252</f>
        <v>Aktywa</v>
      </c>
      <c r="E54" s="418" t="str">
        <f>Słownik!B253</f>
        <v>Zobowiązania</v>
      </c>
      <c r="F54" s="418" t="str">
        <f>Słownik!B252</f>
        <v>Aktywa</v>
      </c>
      <c r="G54" s="418" t="str">
        <f>Słownik!B253</f>
        <v>Zobowiązania</v>
      </c>
      <c r="H54" s="418" t="str">
        <f>Słownik!B409</f>
        <v>Wymóg kapitałowy</v>
      </c>
      <c r="I54" s="132"/>
      <c r="J54" s="132"/>
      <c r="K54" s="132"/>
      <c r="L54" s="132"/>
    </row>
    <row r="55" spans="2:14">
      <c r="B55" s="132"/>
      <c r="C55" s="132"/>
      <c r="D55" s="154"/>
      <c r="E55" s="154"/>
      <c r="F55" s="154"/>
      <c r="G55" s="405"/>
      <c r="H55" s="406"/>
      <c r="I55" s="132"/>
      <c r="J55" s="132"/>
      <c r="K55" s="132"/>
      <c r="L55" s="132"/>
    </row>
    <row r="56" spans="2:14" ht="39" customHeight="1">
      <c r="B56" s="132"/>
      <c r="C56" s="419" t="str">
        <f>Słownik!B410</f>
        <v>Wymóg kapitałowy dla ryzyka związanego z rezygnacjami z umów</v>
      </c>
      <c r="D56" s="569">
        <v>0</v>
      </c>
      <c r="E56" s="547">
        <v>0</v>
      </c>
      <c r="F56" s="547">
        <v>0</v>
      </c>
      <c r="G56" s="547">
        <v>0</v>
      </c>
      <c r="H56" s="600">
        <f>MAX(0,D56-E56-(F56-G56))</f>
        <v>0</v>
      </c>
      <c r="I56" s="132"/>
      <c r="J56" s="132"/>
      <c r="K56" s="132"/>
      <c r="L56" s="407"/>
    </row>
    <row r="57" spans="2:14">
      <c r="B57" s="132"/>
      <c r="C57" s="398"/>
      <c r="D57" s="572"/>
      <c r="E57" s="572"/>
      <c r="F57" s="572"/>
      <c r="G57" s="572"/>
      <c r="H57" s="572"/>
      <c r="I57" s="132"/>
      <c r="J57" s="132"/>
      <c r="K57" s="132"/>
      <c r="L57" s="407"/>
    </row>
    <row r="58" spans="2:14" ht="25.5">
      <c r="B58" s="132"/>
      <c r="C58" s="421" t="str">
        <f>Słownik!B411</f>
        <v>Wymóg kapitałowy dla ryzyka ubezpieczeń zdrowotnych o charakterze ubezpieczeń innych niż na życie</v>
      </c>
      <c r="D58" s="408"/>
      <c r="E58" s="572"/>
      <c r="F58" s="572"/>
      <c r="G58" s="572"/>
      <c r="H58" s="600">
        <f>SQRT(D51^2+H56^2)</f>
        <v>0</v>
      </c>
      <c r="I58" s="132"/>
      <c r="J58" s="132"/>
      <c r="K58" s="132"/>
      <c r="L58" s="132"/>
    </row>
    <row r="59" spans="2:14" ht="20.25" customHeight="1">
      <c r="B59" s="132"/>
      <c r="C59" s="424"/>
      <c r="D59" s="410"/>
      <c r="E59" s="610"/>
      <c r="F59" s="610"/>
      <c r="G59" s="610"/>
      <c r="H59" s="611"/>
      <c r="I59" s="154"/>
      <c r="J59" s="154"/>
      <c r="K59" s="411"/>
      <c r="L59" s="132"/>
    </row>
    <row r="60" spans="2:14">
      <c r="B60" s="132"/>
      <c r="C60" s="398"/>
      <c r="D60" s="612"/>
      <c r="E60" s="612"/>
      <c r="F60" s="610"/>
      <c r="G60" s="610"/>
      <c r="H60" s="613"/>
      <c r="I60" s="154"/>
      <c r="J60" s="154"/>
      <c r="K60" s="154"/>
      <c r="L60" s="132"/>
    </row>
    <row r="61" spans="2:14">
      <c r="B61" s="132"/>
      <c r="C61" s="424"/>
      <c r="D61" s="612"/>
      <c r="E61" s="610"/>
      <c r="F61" s="610"/>
      <c r="G61" s="614"/>
      <c r="H61" s="612"/>
      <c r="I61" s="154"/>
      <c r="J61" s="154"/>
      <c r="K61" s="154"/>
      <c r="L61" s="132"/>
    </row>
    <row r="62" spans="2:14" ht="63.75">
      <c r="B62" s="132"/>
      <c r="C62" s="280"/>
      <c r="D62" s="605" t="str">
        <f>Słownik!B413</f>
        <v>Wymóg kapitałowy netto 
(z uwzględnieniem zdolności RTU do pokrywania strat)</v>
      </c>
      <c r="E62" s="605" t="str">
        <f>Słownik!B414</f>
        <v>Wymóg kapitałowy brutto 
(z wyłączeniem zdolności RTU do pokrywania strat)</v>
      </c>
      <c r="F62" s="605" t="str">
        <f>Słownik!B285</f>
        <v>Wagi</v>
      </c>
      <c r="G62" s="605" t="str">
        <f>Słownik!B285</f>
        <v>Wagi</v>
      </c>
      <c r="H62" s="614"/>
      <c r="I62" s="614"/>
      <c r="J62" s="612"/>
      <c r="K62" s="154"/>
      <c r="L62" s="154"/>
      <c r="M62" s="154"/>
      <c r="N62" s="132"/>
    </row>
    <row r="63" spans="2:14" ht="41.25" customHeight="1">
      <c r="B63" s="132"/>
      <c r="C63" s="421" t="str">
        <f>C58</f>
        <v>Wymóg kapitałowy dla ryzyka ubezpieczeń zdrowotnych o charakterze ubezpieczeń innych niż na życie</v>
      </c>
      <c r="D63" s="602">
        <f>H58</f>
        <v>0</v>
      </c>
      <c r="E63" s="602">
        <f>H58</f>
        <v>0</v>
      </c>
      <c r="F63" s="599">
        <f t="array" ref="F63:F65">MMULT(Corr_health,D63:D65)</f>
        <v>0</v>
      </c>
      <c r="G63" s="599">
        <f t="array" ref="G63:G65">MMULT(Corr_health,E63:E65)</f>
        <v>0</v>
      </c>
      <c r="H63" s="614"/>
      <c r="I63" s="614"/>
      <c r="J63" s="612"/>
      <c r="K63" s="154"/>
      <c r="L63" s="154"/>
      <c r="M63" s="134"/>
      <c r="N63" s="132"/>
    </row>
    <row r="64" spans="2:14" ht="38.25">
      <c r="B64" s="132"/>
      <c r="C64" s="421" t="str">
        <f>C29</f>
        <v>Wymóg kapitałowy dla ryzyka ubezpieczeniowego w ubezpieczeniach zdrowotnych o charakterze ubezpieczeń na życie</v>
      </c>
      <c r="D64" s="602">
        <f>H29</f>
        <v>0</v>
      </c>
      <c r="E64" s="602">
        <f>J29</f>
        <v>0</v>
      </c>
      <c r="F64" s="599">
        <v>0</v>
      </c>
      <c r="G64" s="599">
        <v>0</v>
      </c>
      <c r="H64" s="614"/>
      <c r="I64" s="614"/>
      <c r="J64" s="612"/>
      <c r="K64" s="154"/>
      <c r="L64" s="154"/>
      <c r="M64" s="134"/>
      <c r="N64" s="132"/>
    </row>
    <row r="65" spans="2:14" ht="33" customHeight="1">
      <c r="B65" s="132"/>
      <c r="C65" s="421" t="str">
        <f>Słownik!B412</f>
        <v>Wymóg kapitałowy dla ryzyka katastroficznego z ubezpieczeń zdrowotnych</v>
      </c>
      <c r="D65" s="569">
        <v>0</v>
      </c>
      <c r="E65" s="602">
        <f>'SCR-Cat'!F31</f>
        <v>0</v>
      </c>
      <c r="F65" s="599">
        <v>0</v>
      </c>
      <c r="G65" s="599">
        <v>0</v>
      </c>
      <c r="H65" s="614"/>
      <c r="I65" s="614"/>
      <c r="J65" s="612"/>
      <c r="K65" s="154"/>
      <c r="L65" s="154"/>
      <c r="M65" s="134"/>
      <c r="N65" s="132"/>
    </row>
    <row r="66" spans="2:14">
      <c r="B66" s="132"/>
      <c r="C66" s="280"/>
      <c r="D66" s="575"/>
      <c r="E66" s="575"/>
      <c r="F66" s="575"/>
      <c r="G66" s="575"/>
      <c r="H66" s="614"/>
      <c r="I66" s="614"/>
      <c r="J66" s="612"/>
      <c r="K66" s="154"/>
      <c r="L66" s="154"/>
      <c r="M66" s="134"/>
      <c r="N66" s="132"/>
    </row>
    <row r="67" spans="2:14">
      <c r="B67" s="132"/>
      <c r="C67" s="280"/>
      <c r="D67" s="575"/>
      <c r="E67" s="575"/>
      <c r="F67" s="575"/>
      <c r="G67" s="575"/>
      <c r="H67" s="614"/>
      <c r="I67" s="614"/>
      <c r="J67" s="612"/>
      <c r="K67" s="154"/>
      <c r="L67" s="154"/>
      <c r="M67" s="134"/>
      <c r="N67" s="132"/>
    </row>
    <row r="68" spans="2:14">
      <c r="B68" s="132"/>
      <c r="C68" s="421" t="str">
        <f>Słownik!B282</f>
        <v>Efekt dywersyfikacji</v>
      </c>
      <c r="D68" s="599">
        <f>D69-SUM(D63:D65)</f>
        <v>0</v>
      </c>
      <c r="E68" s="599">
        <f>E69-SUM(E63:E65)</f>
        <v>0</v>
      </c>
      <c r="F68" s="575"/>
      <c r="G68" s="575"/>
      <c r="H68" s="614"/>
      <c r="I68" s="614"/>
      <c r="J68" s="612"/>
      <c r="K68" s="154"/>
      <c r="L68" s="154"/>
      <c r="M68" s="134"/>
      <c r="N68" s="132"/>
    </row>
    <row r="69" spans="2:14" ht="25.5">
      <c r="B69" s="132"/>
      <c r="C69" s="421" t="str">
        <f>Słownik!B415</f>
        <v>Wymóg kapitałowy dla ryzyka ubezpieczeniowego w ubezpieczeniach zdrowotnych</v>
      </c>
      <c r="D69" s="600">
        <f t="array" ref="D69">SQRT(MMULT(TRANSPOSE(D63:D65),F63:F65))</f>
        <v>0</v>
      </c>
      <c r="E69" s="600">
        <f t="array" ref="E69">SQRT(MMULT(TRANSPOSE(E63:E65),G63:G65))</f>
        <v>0</v>
      </c>
      <c r="F69" s="575"/>
      <c r="G69" s="575"/>
      <c r="H69" s="614"/>
      <c r="I69" s="614"/>
      <c r="J69" s="612"/>
      <c r="K69" s="154"/>
      <c r="L69" s="154"/>
      <c r="M69" s="134"/>
      <c r="N69" s="132"/>
    </row>
    <row r="70" spans="2:14">
      <c r="B70" s="132"/>
      <c r="C70" s="132"/>
      <c r="D70" s="132"/>
      <c r="E70" s="132"/>
      <c r="F70" s="132"/>
      <c r="G70" s="132"/>
      <c r="H70" s="409"/>
      <c r="I70" s="409"/>
      <c r="J70" s="134"/>
      <c r="K70" s="154"/>
      <c r="L70" s="154"/>
      <c r="M70" s="270"/>
      <c r="N70" s="132"/>
    </row>
    <row r="71" spans="2:14">
      <c r="H71" s="157"/>
      <c r="I71" s="157"/>
      <c r="J71" s="91"/>
      <c r="K71" s="143"/>
      <c r="L71" s="143"/>
      <c r="M71" s="144"/>
    </row>
    <row r="72" spans="2:14">
      <c r="H72" s="157"/>
      <c r="I72" s="157"/>
      <c r="J72" s="91"/>
      <c r="K72" s="143"/>
      <c r="L72" s="143"/>
      <c r="M72" s="144"/>
    </row>
    <row r="73" spans="2:14">
      <c r="H73" s="157"/>
      <c r="I73" s="157"/>
      <c r="J73" s="91"/>
      <c r="K73" s="143"/>
      <c r="L73" s="143"/>
      <c r="M73" s="28"/>
    </row>
    <row r="74" spans="2:14">
      <c r="H74" s="157"/>
      <c r="I74" s="157"/>
      <c r="J74" s="91"/>
      <c r="K74" s="143"/>
      <c r="L74" s="143"/>
      <c r="M74" s="145"/>
    </row>
    <row r="75" spans="2:14">
      <c r="H75" s="157"/>
      <c r="I75" s="157"/>
      <c r="J75" s="91"/>
      <c r="K75" s="143"/>
      <c r="L75" s="143"/>
      <c r="M75" s="145"/>
    </row>
    <row r="76" spans="2:14">
      <c r="H76" s="157"/>
      <c r="I76" s="157"/>
      <c r="J76" s="91"/>
      <c r="K76" s="143"/>
      <c r="L76" s="143"/>
      <c r="M76" s="145"/>
    </row>
    <row r="77" spans="2:14">
      <c r="H77" s="157"/>
      <c r="I77" s="157"/>
      <c r="J77" s="91"/>
      <c r="K77" s="143"/>
      <c r="L77" s="143"/>
      <c r="M77" s="145"/>
    </row>
    <row r="78" spans="2:14">
      <c r="M78" s="144"/>
    </row>
    <row r="79" spans="2:14">
      <c r="M79" s="144"/>
    </row>
    <row r="80" spans="2:14">
      <c r="M80" s="144"/>
    </row>
    <row r="81" spans="13:13">
      <c r="M81" s="144"/>
    </row>
    <row r="82" spans="13:13">
      <c r="M82" s="144"/>
    </row>
    <row r="83" spans="13:13">
      <c r="M83" s="144"/>
    </row>
    <row r="84" spans="13:13">
      <c r="M84" s="144"/>
    </row>
    <row r="85" spans="13:13">
      <c r="M85" s="144"/>
    </row>
    <row r="86" spans="13:13">
      <c r="M86" s="144"/>
    </row>
    <row r="87" spans="13:13">
      <c r="M87" s="144"/>
    </row>
    <row r="88" spans="13:13">
      <c r="M88" s="144"/>
    </row>
    <row r="89" spans="13:13">
      <c r="M89" s="144"/>
    </row>
    <row r="90" spans="13:13">
      <c r="M90" s="144"/>
    </row>
    <row r="91" spans="13:13">
      <c r="M91" s="144"/>
    </row>
    <row r="92" spans="13:13">
      <c r="M92" s="144"/>
    </row>
    <row r="93" spans="13:13">
      <c r="M93" s="144"/>
    </row>
    <row r="107" s="156" customFormat="1"/>
    <row r="113" spans="15:15" ht="12.75" customHeight="1"/>
    <row r="125" spans="15:15">
      <c r="O125" s="27"/>
    </row>
    <row r="142" spans="15:15">
      <c r="O142" s="27"/>
    </row>
  </sheetData>
  <mergeCells count="17">
    <mergeCell ref="F12:J12"/>
    <mergeCell ref="D53:E53"/>
    <mergeCell ref="F53:H53"/>
    <mergeCell ref="K19:K21"/>
    <mergeCell ref="B9:C9"/>
    <mergeCell ref="D42:E42"/>
    <mergeCell ref="G42:J42"/>
    <mergeCell ref="B10:C10"/>
    <mergeCell ref="F42:F43"/>
    <mergeCell ref="C39:O39"/>
    <mergeCell ref="C40:O40"/>
    <mergeCell ref="D12:E12"/>
    <mergeCell ref="B2:N2"/>
    <mergeCell ref="B4:D4"/>
    <mergeCell ref="B6:C6"/>
    <mergeCell ref="B7:C7"/>
    <mergeCell ref="B8:C8"/>
  </mergeCells>
  <dataValidations count="1">
    <dataValidation type="list" allowBlank="1" showInputMessage="1" showErrorMessage="1" sqref="D6:D10">
      <formula1>"Tak,Nie"</formula1>
    </dataValidation>
  </dataValidations>
  <hyperlinks>
    <hyperlink ref="F4" location="'SCR Schemat'!A1" display="'SCR Schemat'!A1"/>
    <hyperlink ref="E4" location="Indeks!A1" display="Indeks"/>
  </hyperlinks>
  <pageMargins left="0.70866141732283472" right="0.70866141732283472" top="0.74803149606299213" bottom="0.74803149606299213" header="0.31496062992125984" footer="0.31496062992125984"/>
  <pageSetup paperSize="9" scale="39" fitToHeight="10" orientation="portrait" r:id="rId1"/>
  <headerFooter>
    <oddFooter>&amp;C&amp;[210/&amp;[268</oddFooter>
  </headerFooter>
  <ignoredErrors>
    <ignoredError sqref="L11:N11 B20 B15:C17 B21 B22:B23 B66:N67 B65:C65 E65:N65 B41:N43 B39 B50:E50 B48:E48 M48:N48 B49:C49 E49 B47:F47 L44:N47 B52:N52 B51:C51 I49:N51 E51 B62:N64 I58:L58 B69:N70 B68:C68 F68:N68 B38:G38 I27 K27 K15:K17 B24:G34 H24:K26 I28 B13:K14 B12:D12 K12 F12 I56:L56 B58:G58 B56:G56 B54:L55 B59:L61 B57:L57 B53:D53 F53 I53:L53 B2:N5 B18:B19 L38:N38 H32:H34 J32:J34 B37 B35:B36 H30:K31 I29 K29 B44:F44 H44:J44 B45:F45 H45:J45 B46:F46 H46:J46 H47:J47 B6:C10 E6:N10 K28"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tabColor theme="0"/>
  </sheetPr>
  <dimension ref="A2:L24"/>
  <sheetViews>
    <sheetView zoomScaleNormal="100" workbookViewId="0"/>
  </sheetViews>
  <sheetFormatPr defaultRowHeight="15"/>
  <cols>
    <col min="1" max="2" width="9.140625" style="1"/>
    <col min="3" max="3" width="14.85546875" style="1" customWidth="1"/>
    <col min="4" max="11" width="9.140625" style="1"/>
    <col min="12" max="12" width="30" style="1" customWidth="1"/>
    <col min="13" max="16384" width="9.140625" style="1"/>
  </cols>
  <sheetData>
    <row r="2" spans="1:12" ht="28.5" customHeight="1">
      <c r="B2" s="778" t="s">
        <v>679</v>
      </c>
      <c r="C2" s="779"/>
      <c r="D2" s="779"/>
      <c r="E2" s="779"/>
      <c r="F2" s="779"/>
      <c r="G2" s="779"/>
      <c r="H2" s="779"/>
      <c r="I2" s="779"/>
      <c r="J2" s="779"/>
      <c r="K2" s="779"/>
      <c r="L2" s="780"/>
    </row>
    <row r="5" spans="1:12" ht="25.5" customHeight="1">
      <c r="B5" s="24" t="s">
        <v>7</v>
      </c>
      <c r="C5" s="781" t="s">
        <v>1188</v>
      </c>
      <c r="D5" s="782"/>
      <c r="E5" s="782"/>
      <c r="F5" s="782"/>
      <c r="G5" s="782"/>
      <c r="H5" s="782"/>
      <c r="I5" s="782"/>
      <c r="J5" s="782"/>
      <c r="K5" s="782"/>
      <c r="L5" s="783"/>
    </row>
    <row r="6" spans="1:12" ht="27.75" customHeight="1">
      <c r="B6" s="4" t="s">
        <v>8</v>
      </c>
      <c r="C6" s="772" t="s">
        <v>1090</v>
      </c>
      <c r="D6" s="773"/>
      <c r="E6" s="773"/>
      <c r="F6" s="773"/>
      <c r="G6" s="773"/>
      <c r="H6" s="773"/>
      <c r="I6" s="773"/>
      <c r="J6" s="773"/>
      <c r="K6" s="773"/>
      <c r="L6" s="774"/>
    </row>
    <row r="7" spans="1:12" ht="17.100000000000001" customHeight="1">
      <c r="B7" s="784" t="s">
        <v>10</v>
      </c>
      <c r="C7" s="790" t="s">
        <v>680</v>
      </c>
      <c r="D7" s="790"/>
      <c r="E7" s="790"/>
      <c r="F7" s="790"/>
      <c r="G7" s="790"/>
      <c r="H7" s="790"/>
      <c r="I7" s="790"/>
      <c r="J7" s="790"/>
      <c r="K7" s="790"/>
      <c r="L7" s="791"/>
    </row>
    <row r="8" spans="1:12" ht="17.100000000000001" customHeight="1">
      <c r="B8" s="785"/>
      <c r="C8" s="20" t="s">
        <v>321</v>
      </c>
      <c r="D8" s="792" t="s">
        <v>675</v>
      </c>
      <c r="E8" s="790"/>
      <c r="F8" s="790"/>
      <c r="G8" s="790"/>
      <c r="H8" s="790"/>
      <c r="I8" s="790"/>
      <c r="J8" s="790"/>
      <c r="K8" s="790"/>
      <c r="L8" s="791"/>
    </row>
    <row r="9" spans="1:12" ht="17.100000000000001" customHeight="1">
      <c r="B9" s="785"/>
      <c r="C9" s="21" t="s">
        <v>322</v>
      </c>
      <c r="D9" s="792" t="s">
        <v>681</v>
      </c>
      <c r="E9" s="790"/>
      <c r="F9" s="790"/>
      <c r="G9" s="790"/>
      <c r="H9" s="790"/>
      <c r="I9" s="790"/>
      <c r="J9" s="790"/>
      <c r="K9" s="790"/>
      <c r="L9" s="791"/>
    </row>
    <row r="10" spans="1:12" ht="17.100000000000001" customHeight="1">
      <c r="B10" s="785"/>
      <c r="C10" s="22" t="s">
        <v>323</v>
      </c>
      <c r="D10" s="792" t="s">
        <v>676</v>
      </c>
      <c r="E10" s="790"/>
      <c r="F10" s="790"/>
      <c r="G10" s="790"/>
      <c r="H10" s="790"/>
      <c r="I10" s="790"/>
      <c r="J10" s="790"/>
      <c r="K10" s="790"/>
      <c r="L10" s="791"/>
    </row>
    <row r="11" spans="1:12" ht="17.100000000000001" customHeight="1">
      <c r="A11" s="3"/>
      <c r="B11" s="786"/>
      <c r="C11" s="23" t="s">
        <v>324</v>
      </c>
      <c r="D11" s="787" t="s">
        <v>677</v>
      </c>
      <c r="E11" s="788"/>
      <c r="F11" s="788"/>
      <c r="G11" s="788"/>
      <c r="H11" s="788"/>
      <c r="I11" s="788"/>
      <c r="J11" s="788"/>
      <c r="K11" s="788"/>
      <c r="L11" s="789"/>
    </row>
    <row r="12" spans="1:12" ht="19.5" customHeight="1">
      <c r="B12" s="4" t="s">
        <v>12</v>
      </c>
      <c r="C12" s="772" t="s">
        <v>678</v>
      </c>
      <c r="D12" s="773"/>
      <c r="E12" s="773"/>
      <c r="F12" s="773"/>
      <c r="G12" s="773"/>
      <c r="H12" s="773"/>
      <c r="I12" s="773"/>
      <c r="J12" s="773"/>
      <c r="K12" s="773"/>
      <c r="L12" s="774"/>
    </row>
    <row r="13" spans="1:12" ht="15" customHeight="1">
      <c r="B13" s="4" t="s">
        <v>14</v>
      </c>
      <c r="C13" s="772" t="s">
        <v>682</v>
      </c>
      <c r="D13" s="773"/>
      <c r="E13" s="773"/>
      <c r="F13" s="773"/>
      <c r="G13" s="773"/>
      <c r="H13" s="773"/>
      <c r="I13" s="773"/>
      <c r="J13" s="773"/>
      <c r="K13" s="773"/>
      <c r="L13" s="774"/>
    </row>
    <row r="14" spans="1:12" ht="36" customHeight="1">
      <c r="B14" s="4" t="s">
        <v>15</v>
      </c>
      <c r="C14" s="772" t="s">
        <v>1148</v>
      </c>
      <c r="D14" s="773"/>
      <c r="E14" s="773"/>
      <c r="F14" s="773"/>
      <c r="G14" s="773"/>
      <c r="H14" s="773"/>
      <c r="I14" s="773"/>
      <c r="J14" s="773"/>
      <c r="K14" s="773"/>
      <c r="L14" s="774"/>
    </row>
    <row r="15" spans="1:12" ht="36" customHeight="1">
      <c r="B15" s="4" t="s">
        <v>16</v>
      </c>
      <c r="C15" s="772" t="s">
        <v>1191</v>
      </c>
      <c r="D15" s="773"/>
      <c r="E15" s="773"/>
      <c r="F15" s="773"/>
      <c r="G15" s="773"/>
      <c r="H15" s="773"/>
      <c r="I15" s="773"/>
      <c r="J15" s="773"/>
      <c r="K15" s="773"/>
      <c r="L15" s="774"/>
    </row>
    <row r="16" spans="1:12" ht="89.25" customHeight="1">
      <c r="B16" s="4" t="s">
        <v>17</v>
      </c>
      <c r="C16" s="772" t="s">
        <v>1149</v>
      </c>
      <c r="D16" s="773"/>
      <c r="E16" s="773"/>
      <c r="F16" s="773"/>
      <c r="G16" s="773"/>
      <c r="H16" s="773"/>
      <c r="I16" s="773"/>
      <c r="J16" s="773"/>
      <c r="K16" s="773"/>
      <c r="L16" s="774"/>
    </row>
    <row r="17" spans="2:12" ht="33.75" customHeight="1">
      <c r="B17" s="4" t="s">
        <v>19</v>
      </c>
      <c r="C17" s="772" t="s">
        <v>1132</v>
      </c>
      <c r="D17" s="773"/>
      <c r="E17" s="773"/>
      <c r="F17" s="773"/>
      <c r="G17" s="773"/>
      <c r="H17" s="773"/>
      <c r="I17" s="773"/>
      <c r="J17" s="773"/>
      <c r="K17" s="773"/>
      <c r="L17" s="774"/>
    </row>
    <row r="18" spans="2:12" ht="73.5" customHeight="1">
      <c r="B18" s="4" t="s">
        <v>20</v>
      </c>
      <c r="C18" s="772" t="s">
        <v>1091</v>
      </c>
      <c r="D18" s="773"/>
      <c r="E18" s="773"/>
      <c r="F18" s="773"/>
      <c r="G18" s="773"/>
      <c r="H18" s="773"/>
      <c r="I18" s="773"/>
      <c r="J18" s="773"/>
      <c r="K18" s="773"/>
      <c r="L18" s="774"/>
    </row>
    <row r="19" spans="2:12" ht="76.5" customHeight="1">
      <c r="B19" s="4" t="s">
        <v>21</v>
      </c>
      <c r="C19" s="772" t="s">
        <v>1177</v>
      </c>
      <c r="D19" s="773"/>
      <c r="E19" s="773"/>
      <c r="F19" s="773"/>
      <c r="G19" s="773"/>
      <c r="H19" s="773"/>
      <c r="I19" s="773"/>
      <c r="J19" s="773"/>
      <c r="K19" s="773"/>
      <c r="L19" s="774"/>
    </row>
    <row r="20" spans="2:12" ht="37.5" customHeight="1">
      <c r="B20" s="4" t="s">
        <v>22</v>
      </c>
      <c r="C20" s="772" t="s">
        <v>1092</v>
      </c>
      <c r="D20" s="773"/>
      <c r="E20" s="773"/>
      <c r="F20" s="773"/>
      <c r="G20" s="773"/>
      <c r="H20" s="773"/>
      <c r="I20" s="773"/>
      <c r="J20" s="773"/>
      <c r="K20" s="773"/>
      <c r="L20" s="774"/>
    </row>
    <row r="21" spans="2:12" ht="37.5" customHeight="1">
      <c r="B21" s="4" t="s">
        <v>23</v>
      </c>
      <c r="C21" s="772" t="s">
        <v>1093</v>
      </c>
      <c r="D21" s="773"/>
      <c r="E21" s="773"/>
      <c r="F21" s="773"/>
      <c r="G21" s="773"/>
      <c r="H21" s="773"/>
      <c r="I21" s="773"/>
      <c r="J21" s="773"/>
      <c r="K21" s="773"/>
      <c r="L21" s="774"/>
    </row>
    <row r="22" spans="2:12" ht="30" customHeight="1">
      <c r="B22" s="4" t="s">
        <v>24</v>
      </c>
      <c r="C22" s="772" t="s">
        <v>1094</v>
      </c>
      <c r="D22" s="773"/>
      <c r="E22" s="773"/>
      <c r="F22" s="773"/>
      <c r="G22" s="773"/>
      <c r="H22" s="773"/>
      <c r="I22" s="773"/>
      <c r="J22" s="773"/>
      <c r="K22" s="773"/>
      <c r="L22" s="774"/>
    </row>
    <row r="23" spans="2:12" ht="24" customHeight="1">
      <c r="B23" s="4" t="s">
        <v>25</v>
      </c>
      <c r="C23" s="772" t="s">
        <v>1189</v>
      </c>
      <c r="D23" s="773"/>
      <c r="E23" s="773"/>
      <c r="F23" s="773"/>
      <c r="G23" s="773"/>
      <c r="H23" s="773"/>
      <c r="I23" s="773"/>
      <c r="J23" s="773"/>
      <c r="K23" s="773"/>
      <c r="L23" s="774"/>
    </row>
    <row r="24" spans="2:12" ht="23.25" customHeight="1">
      <c r="B24" s="662" t="s">
        <v>26</v>
      </c>
      <c r="C24" s="775" t="s">
        <v>1190</v>
      </c>
      <c r="D24" s="776"/>
      <c r="E24" s="776"/>
      <c r="F24" s="776"/>
      <c r="G24" s="776"/>
      <c r="H24" s="776"/>
      <c r="I24" s="776"/>
      <c r="J24" s="776"/>
      <c r="K24" s="776"/>
      <c r="L24" s="777"/>
    </row>
  </sheetData>
  <mergeCells count="22">
    <mergeCell ref="B2:L2"/>
    <mergeCell ref="C18:L18"/>
    <mergeCell ref="C5:L5"/>
    <mergeCell ref="B7:B11"/>
    <mergeCell ref="D11:L11"/>
    <mergeCell ref="C12:L12"/>
    <mergeCell ref="C13:L13"/>
    <mergeCell ref="C6:L6"/>
    <mergeCell ref="C7:L7"/>
    <mergeCell ref="D8:L8"/>
    <mergeCell ref="D9:L9"/>
    <mergeCell ref="D10:L10"/>
    <mergeCell ref="C16:L16"/>
    <mergeCell ref="C14:L14"/>
    <mergeCell ref="C23:L23"/>
    <mergeCell ref="C24:L24"/>
    <mergeCell ref="C19:L19"/>
    <mergeCell ref="C15:L15"/>
    <mergeCell ref="C21:L21"/>
    <mergeCell ref="C20:L20"/>
    <mergeCell ref="C22:L22"/>
    <mergeCell ref="C17:L17"/>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tabColor theme="1" tint="0.34998626667073579"/>
    <pageSetUpPr fitToPage="1"/>
  </sheetPr>
  <dimension ref="B2:J31"/>
  <sheetViews>
    <sheetView zoomScaleNormal="100" workbookViewId="0"/>
  </sheetViews>
  <sheetFormatPr defaultRowHeight="15"/>
  <cols>
    <col min="1" max="1" width="9.140625" style="136"/>
    <col min="2" max="2" width="7.5703125" style="136" customWidth="1"/>
    <col min="3" max="3" width="63.28515625" style="136" customWidth="1"/>
    <col min="4" max="4" width="27" style="136" customWidth="1"/>
    <col min="5" max="5" width="24.5703125" style="136" customWidth="1"/>
    <col min="6" max="11" width="9.140625" style="136"/>
    <col min="12" max="12" width="11.140625" style="136" customWidth="1"/>
    <col min="13" max="16384" width="9.140625" style="136"/>
  </cols>
  <sheetData>
    <row r="2" spans="2:10" s="32" customFormat="1" ht="30.75" customHeight="1">
      <c r="B2" s="819" t="str">
        <f>Słownik!B354</f>
        <v>SCR - ryzyko operacyjne</v>
      </c>
      <c r="C2" s="820"/>
      <c r="D2" s="820"/>
      <c r="E2" s="821"/>
      <c r="F2" s="136"/>
      <c r="G2" s="136"/>
      <c r="H2" s="136"/>
      <c r="I2" s="136"/>
      <c r="J2" s="136"/>
    </row>
    <row r="3" spans="2:10" ht="15" customHeight="1">
      <c r="B3" s="191" t="str">
        <f>Słownik!B25</f>
        <v>Nazwa zakładu ubezpieczeń/reasekuracji:</v>
      </c>
      <c r="C3" s="191"/>
      <c r="D3" s="192"/>
      <c r="E3" s="192"/>
    </row>
    <row r="4" spans="2:10">
      <c r="B4" s="822" t="str">
        <f>IF(Nazwa_ZU=0," ",Nazwa_ZU)</f>
        <v xml:space="preserve"> </v>
      </c>
      <c r="C4" s="823"/>
      <c r="D4" s="248" t="str">
        <f>Słownik!$B$306</f>
        <v>Indeks</v>
      </c>
      <c r="E4" s="248" t="str">
        <f>Słownik!$B$247</f>
        <v>Struktura wymogu SCR</v>
      </c>
      <c r="F4" s="77"/>
      <c r="G4" s="33"/>
      <c r="H4" s="33"/>
      <c r="I4" s="33"/>
      <c r="J4" s="33"/>
    </row>
    <row r="5" spans="2:10" ht="16.5" customHeight="1">
      <c r="B5" s="925" t="s">
        <v>1177</v>
      </c>
      <c r="C5" s="925"/>
      <c r="D5" s="925"/>
      <c r="E5" s="925"/>
      <c r="F5" s="137"/>
      <c r="G5" s="137"/>
      <c r="H5" s="137"/>
      <c r="I5" s="137"/>
      <c r="J5" s="137"/>
    </row>
    <row r="6" spans="2:10" ht="64.5" customHeight="1">
      <c r="B6" s="925"/>
      <c r="C6" s="925"/>
      <c r="D6" s="925"/>
      <c r="E6" s="925"/>
      <c r="F6" s="137"/>
      <c r="G6" s="137"/>
      <c r="H6" s="137"/>
      <c r="I6" s="137"/>
      <c r="J6" s="137"/>
    </row>
    <row r="7" spans="2:10">
      <c r="B7" s="426" t="s">
        <v>683</v>
      </c>
      <c r="C7" s="199"/>
      <c r="D7" s="427"/>
      <c r="E7" s="249"/>
    </row>
    <row r="8" spans="2:10" ht="27" customHeight="1">
      <c r="B8" s="127" t="str">
        <f>Słownik!B17</f>
        <v>Lp.</v>
      </c>
      <c r="C8" s="127" t="str">
        <f>Słownik!B355</f>
        <v>Element</v>
      </c>
      <c r="D8" s="127" t="str">
        <f>Słownik!B356</f>
        <v>Wartość</v>
      </c>
      <c r="E8" s="249"/>
    </row>
    <row r="9" spans="2:10">
      <c r="B9" s="286" t="s">
        <v>7</v>
      </c>
      <c r="C9" s="302" t="str">
        <f>Słownik!B357</f>
        <v>RTU brutto w ubezpieczeniach na życie (z wyłączeniem marginesu ryzyka)</v>
      </c>
      <c r="D9" s="480">
        <f>'Cover-Life'!D9+'Cover-Life'!H9+'Cover-Life'!D16+'Cover-Life'!I16</f>
        <v>0</v>
      </c>
      <c r="E9" s="425"/>
      <c r="G9"/>
    </row>
    <row r="10" spans="2:10" ht="27.75" customHeight="1">
      <c r="B10" s="288" t="s">
        <v>8</v>
      </c>
      <c r="C10" s="302" t="str">
        <f>Słownik!B358</f>
        <v>RTU brutto w ubezpieczeniach związanych z ubezpieczeniowym funduszem kapitałowym (z wyłączeniem marginesu ryzyka)</v>
      </c>
      <c r="D10" s="480">
        <f>'Cover-Life'!D12+'Cover-Life'!H12</f>
        <v>0</v>
      </c>
      <c r="E10" s="425"/>
    </row>
    <row r="11" spans="2:10" ht="25.5" customHeight="1">
      <c r="B11" s="291" t="s">
        <v>10</v>
      </c>
      <c r="C11" s="302" t="str">
        <f>Słownik!B359</f>
        <v>RTU brutto w ubezpieczeniach innych niż ubezpieczenia na życie (z wyłączeniem marginesu ryzyka)</v>
      </c>
      <c r="D11" s="480">
        <f>'Cover-NonLife'!E10+'Cover-NonLife'!E23+'Cover-NonLife'!E36+'Cover-NonLife'!H10+'Cover-NonLife'!H23+'Cover-NonLife'!H36+'Cover-NonLife'!L10+'Cover-NonLife'!L23+'Cover-NonLife'!L36</f>
        <v>0</v>
      </c>
      <c r="E11" s="425"/>
    </row>
    <row r="12" spans="2:10" ht="22.5" customHeight="1">
      <c r="B12" s="836" t="str">
        <f>Słownik!B360</f>
        <v xml:space="preserve">Wymóg kapitałowy z tytułu ryzyka operacyjnego w oparciu o RTU </v>
      </c>
      <c r="C12" s="836"/>
      <c r="D12" s="480">
        <f>Parametry!$C$122*MAX(0,'SCR-Op'!D9-'SCR-Op'!D10)+Parametry!$C$123*MAX(0,'SCR-Op'!D11)</f>
        <v>0</v>
      </c>
      <c r="E12" s="425"/>
    </row>
    <row r="13" spans="2:10" ht="27.75" customHeight="1">
      <c r="B13" s="288" t="s">
        <v>12</v>
      </c>
      <c r="C13" s="302" t="str">
        <f>Słownik!B361</f>
        <v xml:space="preserve">Składka zarobiona brutto w ubezpieczeniach na życie (poprzednie 12 miesięcy) </v>
      </c>
      <c r="D13" s="480">
        <f>'Cover-Life'!L9+'Cover-Life'!L16</f>
        <v>0</v>
      </c>
      <c r="E13" s="425"/>
    </row>
    <row r="14" spans="2:10" ht="24">
      <c r="B14" s="288" t="s">
        <v>14</v>
      </c>
      <c r="C14" s="302" t="str">
        <f>Słownik!B362</f>
        <v>Składka zarobiona brutto w ubezpieczeniach związanych z ubezpieczeniowym funduszem kapitałowym (poprzednie 12 miesięcy)</v>
      </c>
      <c r="D14" s="501">
        <f>'Cover-Life'!L12</f>
        <v>0</v>
      </c>
      <c r="E14" s="425"/>
    </row>
    <row r="15" spans="2:10" ht="28.5" customHeight="1">
      <c r="B15" s="288" t="s">
        <v>15</v>
      </c>
      <c r="C15" s="302" t="str">
        <f>Słownik!B363</f>
        <v xml:space="preserve">Składka zarobiona brutto w ubezpieczeniach innych niż ubezpieczenia na życie (poprzednie 12 miesięcy) </v>
      </c>
      <c r="D15" s="480">
        <f>'Cover-NonLife'!P10+'Cover-NonLife'!P23+'Cover-NonLife'!P36</f>
        <v>0</v>
      </c>
      <c r="E15" s="425"/>
      <c r="G15"/>
    </row>
    <row r="16" spans="2:10" ht="27.75" customHeight="1">
      <c r="B16" s="288" t="s">
        <v>16</v>
      </c>
      <c r="C16" s="302" t="str">
        <f>Słownik!B364</f>
        <v>Składka zarobiona brutto w ubezpieczeniach na życie (12 miesięcy poprzedzających poprzednie 12 miesięcy)</v>
      </c>
      <c r="D16" s="490">
        <v>0</v>
      </c>
      <c r="E16" s="425"/>
    </row>
    <row r="17" spans="2:5" ht="36">
      <c r="B17" s="288" t="s">
        <v>17</v>
      </c>
      <c r="C17" s="302" t="str">
        <f>Słownik!B365</f>
        <v>Składka zarobiona brutto w ubezpieczeniach związanych z ubezpieczeniowym funduszem kapitałowym (12 miesięcy poprzedzających poprzednie 12 miesięcy)</v>
      </c>
      <c r="D17" s="490">
        <v>0</v>
      </c>
      <c r="E17" s="425"/>
    </row>
    <row r="18" spans="2:5" ht="29.25" customHeight="1">
      <c r="B18" s="288" t="s">
        <v>19</v>
      </c>
      <c r="C18" s="302" t="str">
        <f>Słownik!B366</f>
        <v>Składka zarobiona brutto w ubezpieczeniach innych niż ubezpieczenia na życie (12 miesięcy poprzedzających poprzednie 12 miesięcy)</v>
      </c>
      <c r="D18" s="490">
        <v>0</v>
      </c>
      <c r="E18" s="425"/>
    </row>
    <row r="19" spans="2:5" ht="22.5" customHeight="1">
      <c r="B19" s="836" t="str">
        <f>Słownik!B367</f>
        <v xml:space="preserve">Wymóg kapitałowy z tytułu ryzyka operacyjnego w oparciu o składkę zarobioną </v>
      </c>
      <c r="C19" s="836"/>
      <c r="D19" s="480">
        <f>Parametry!$C$124*('SCR-Op'!D13-'SCR-Op'!D14)+Parametry!$C$125*'SCR-Op'!D15+MAX(0,Parametry!$C$124*('SCR-Op'!D13-Parametry!$C$126*'SCR-Op'!D16-('SCR-Op'!D14-Parametry!$C$126*'SCR-Op'!D17)))+MAX(0,Parametry!$C$125*('SCR-Op'!D15-Parametry!$C$126*'SCR-Op'!D18))</f>
        <v>0</v>
      </c>
      <c r="E19" s="425"/>
    </row>
    <row r="20" spans="2:5" ht="25.5" customHeight="1">
      <c r="B20" s="836" t="str">
        <f>Słownik!B368</f>
        <v>Wymóg kapitałowy z tytułu narzutu na ryzyko operacyjne przed ograniczeniem z góry</v>
      </c>
      <c r="C20" s="836"/>
      <c r="D20" s="480">
        <f>MAX(D12,D19)</f>
        <v>0</v>
      </c>
      <c r="E20" s="425"/>
    </row>
    <row r="21" spans="2:5" ht="27.75" customHeight="1">
      <c r="B21" s="836" t="str">
        <f>Słownik!B369</f>
        <v>Ograniczenie wynikające z wartości BSCR</v>
      </c>
      <c r="C21" s="836"/>
      <c r="D21" s="480">
        <f>0.3*SCR!D18</f>
        <v>0</v>
      </c>
      <c r="E21" s="425"/>
    </row>
    <row r="22" spans="2:5" ht="31.5" customHeight="1">
      <c r="B22" s="836" t="str">
        <f>Słownik!B370</f>
        <v>Wymóg kapitałowy z tytułu narzutu na ryzyko operacyjne po ograniczeniu z góry</v>
      </c>
      <c r="C22" s="836"/>
      <c r="D22" s="480">
        <f>MIN(D21,D20)</f>
        <v>0</v>
      </c>
      <c r="E22" s="425"/>
    </row>
    <row r="23" spans="2:5" ht="27.75" customHeight="1">
      <c r="B23" s="836" t="str">
        <f>Słownik!B371</f>
        <v>Koszty (bez kosztów akwizycji) poniesione w związku z ubezpieczeniami związanymi z ubezpieczeniowym funduszem kapitałowym (poprzednie 12 miesięcy)</v>
      </c>
      <c r="C23" s="836"/>
      <c r="D23" s="522">
        <v>0</v>
      </c>
      <c r="E23" s="425"/>
    </row>
    <row r="24" spans="2:5" ht="31.5" customHeight="1">
      <c r="B24" s="836" t="str">
        <f>Słownik!B486</f>
        <v>Koszty (z kosztami akwizycji) poniesione w związku z ubezpieczeniami związanymi z ubezpieczeniowym funduszem kapitałowym (poprzednie 12 miesięcy)</v>
      </c>
      <c r="C24" s="836"/>
      <c r="D24" s="522">
        <v>0</v>
      </c>
      <c r="E24" s="425"/>
    </row>
    <row r="25" spans="2:5">
      <c r="B25" s="836" t="str">
        <f>Słownik!B372</f>
        <v>Wymóg kapitałowy dla ryzyka operacyjnego</v>
      </c>
      <c r="C25" s="836"/>
      <c r="D25" s="482">
        <f>D22+0.25*D23</f>
        <v>0</v>
      </c>
      <c r="E25" s="32"/>
    </row>
    <row r="26" spans="2:5">
      <c r="B26" s="138"/>
      <c r="C26" s="139"/>
      <c r="D26" s="140"/>
      <c r="E26" s="32"/>
    </row>
    <row r="27" spans="2:5">
      <c r="C27" s="141"/>
    </row>
    <row r="28" spans="2:5">
      <c r="C28" s="141"/>
    </row>
    <row r="29" spans="2:5">
      <c r="C29" s="141"/>
    </row>
    <row r="30" spans="2:5">
      <c r="C30" s="141"/>
    </row>
    <row r="31" spans="2:5">
      <c r="C31" s="141"/>
    </row>
  </sheetData>
  <mergeCells count="11">
    <mergeCell ref="B22:C22"/>
    <mergeCell ref="B23:C23"/>
    <mergeCell ref="B25:C25"/>
    <mergeCell ref="B2:E2"/>
    <mergeCell ref="B4:C4"/>
    <mergeCell ref="B12:C12"/>
    <mergeCell ref="B19:C19"/>
    <mergeCell ref="B20:C20"/>
    <mergeCell ref="B21:C21"/>
    <mergeCell ref="B24:C24"/>
    <mergeCell ref="B5:E6"/>
  </mergeCells>
  <hyperlinks>
    <hyperlink ref="E4" location="'SCR Schemat'!A1" display="'SCR Schemat'!A1"/>
    <hyperlink ref="D4" location="Indeks!A1" display="Indeks"/>
  </hyperlinks>
  <pageMargins left="0.70866141732283472" right="0.70866141732283472" top="0.74803149606299213" bottom="0.74803149606299213" header="0.31496062992125984" footer="0.31496062992125984"/>
  <pageSetup paperSize="9" scale="87" fitToHeight="10" orientation="portrait" r:id="rId1"/>
  <headerFooter differentFirst="1">
    <firstFooter>&amp;C&amp;[217/&amp;[268</firstFooter>
  </headerFooter>
  <ignoredErrors>
    <ignoredError sqref="B7:E17 E24 B24 B2:E4 B19:E19 B18:C18 E18 B23:E23 B22:C22 E22 B21:E21 B20:C20 E20" unlockedFormula="1"/>
  </ignoredError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23">
    <tabColor theme="1" tint="0.34998626667073579"/>
    <pageSetUpPr fitToPage="1"/>
  </sheetPr>
  <dimension ref="B2:L36"/>
  <sheetViews>
    <sheetView zoomScaleNormal="100" workbookViewId="0"/>
  </sheetViews>
  <sheetFormatPr defaultRowHeight="14.25"/>
  <cols>
    <col min="1" max="1" width="9.140625" style="160"/>
    <col min="2" max="2" width="42.5703125" style="160" customWidth="1"/>
    <col min="3" max="3" width="26.5703125" style="160" customWidth="1"/>
    <col min="4" max="4" width="27" style="160" customWidth="1"/>
    <col min="5" max="5" width="18.42578125" style="160" customWidth="1"/>
    <col min="6" max="16384" width="9.140625" style="160"/>
  </cols>
  <sheetData>
    <row r="2" spans="2:12" s="88" customFormat="1" ht="24" customHeight="1">
      <c r="B2" s="819" t="str">
        <f>Słownik!B416</f>
        <v>SCR - kapitałowy wymóg wypłacalności</v>
      </c>
      <c r="C2" s="820"/>
      <c r="D2" s="820"/>
      <c r="E2" s="821"/>
      <c r="F2" s="33"/>
      <c r="G2" s="33"/>
      <c r="H2" s="33"/>
      <c r="I2" s="33"/>
      <c r="J2" s="33"/>
      <c r="K2" s="33"/>
      <c r="L2" s="33"/>
    </row>
    <row r="3" spans="2:12" ht="15">
      <c r="B3" s="191" t="str">
        <f>Słownik!B10</f>
        <v>Nazwa zakładu ubezpieczeń/reasekuracji:</v>
      </c>
      <c r="C3" s="191"/>
      <c r="D3" s="192"/>
      <c r="E3" s="192"/>
      <c r="F3" s="33"/>
      <c r="G3" s="33"/>
      <c r="H3" s="33"/>
      <c r="I3" s="33"/>
      <c r="J3" s="33"/>
      <c r="K3" s="33"/>
      <c r="L3" s="33"/>
    </row>
    <row r="4" spans="2:12" ht="15">
      <c r="B4" s="822" t="str">
        <f>IF(Nazwa_ZU=0," ",Nazwa_ZU)</f>
        <v xml:space="preserve"> </v>
      </c>
      <c r="C4" s="823"/>
      <c r="D4" s="248" t="str">
        <f>Słownik!$B$306</f>
        <v>Indeks</v>
      </c>
      <c r="E4" s="248" t="str">
        <f>Słownik!$B$247</f>
        <v>Struktura wymogu SCR</v>
      </c>
      <c r="F4" s="33"/>
      <c r="G4" s="33"/>
      <c r="H4" s="33"/>
      <c r="I4" s="33"/>
      <c r="J4" s="33"/>
      <c r="K4" s="33"/>
      <c r="L4" s="33"/>
    </row>
    <row r="5" spans="2:12" ht="15">
      <c r="B5" s="198"/>
      <c r="C5" s="199"/>
      <c r="D5" s="199"/>
      <c r="E5" s="199"/>
      <c r="F5" s="137"/>
      <c r="G5" s="137"/>
      <c r="H5" s="137"/>
      <c r="I5" s="137"/>
      <c r="J5" s="137"/>
      <c r="K5" s="137"/>
    </row>
    <row r="6" spans="2:12">
      <c r="B6" s="435"/>
      <c r="C6" s="435"/>
      <c r="D6" s="435"/>
      <c r="E6" s="435"/>
    </row>
    <row r="7" spans="2:12" ht="38.25">
      <c r="B7" s="436"/>
      <c r="C7" s="205" t="str">
        <f>Słownik!B413</f>
        <v>Wymóg kapitałowy netto 
(z uwzględnieniem zdolności RTU do pokrywania strat)</v>
      </c>
      <c r="D7" s="205" t="str">
        <f>Słownik!B414</f>
        <v>Wymóg kapitałowy brutto 
(z wyłączeniem zdolności RTU do pokrywania strat)</v>
      </c>
      <c r="E7" s="437"/>
    </row>
    <row r="8" spans="2:12">
      <c r="B8" s="430" t="s">
        <v>683</v>
      </c>
      <c r="C8" s="431"/>
      <c r="D8" s="275"/>
      <c r="E8" s="429"/>
    </row>
    <row r="9" spans="2:12">
      <c r="B9" s="438" t="str">
        <f>Słownik!B417</f>
        <v>Ryzyko rynkowe</v>
      </c>
      <c r="C9" s="501">
        <f>'SCR-Market'!G47</f>
        <v>0</v>
      </c>
      <c r="D9" s="501">
        <f>'SCR-Market'!I47</f>
        <v>0</v>
      </c>
      <c r="E9" s="429"/>
      <c r="F9" s="626"/>
    </row>
    <row r="10" spans="2:12" ht="18" customHeight="1">
      <c r="B10" s="438" t="str">
        <f>Słownik!B418</f>
        <v>Ryzyko niewykonania zobowiązania przez kontrahenta</v>
      </c>
      <c r="C10" s="501">
        <f>'SCR-CDR'!F26</f>
        <v>0</v>
      </c>
      <c r="D10" s="501">
        <f>'SCR-CDR'!G26</f>
        <v>0</v>
      </c>
      <c r="E10" s="429"/>
      <c r="F10" s="626"/>
    </row>
    <row r="11" spans="2:12">
      <c r="B11" s="438" t="str">
        <f>Słownik!B419</f>
        <v>Ryzyko w ubezpieczeniach na życie</v>
      </c>
      <c r="C11" s="501">
        <f>'SCR-UL'!G42</f>
        <v>0</v>
      </c>
      <c r="D11" s="501">
        <f>'SCR-UL'!I42</f>
        <v>0</v>
      </c>
      <c r="E11" s="429"/>
      <c r="F11" s="626"/>
    </row>
    <row r="12" spans="2:12">
      <c r="B12" s="438" t="str">
        <f>Słownik!B420</f>
        <v>Ryzyko w ubezpieczeniach zdrowotnych</v>
      </c>
      <c r="C12" s="501">
        <f>'SCR-UH'!D69</f>
        <v>0</v>
      </c>
      <c r="D12" s="501">
        <f>'SCR-UH'!E69</f>
        <v>0</v>
      </c>
      <c r="E12" s="429"/>
      <c r="F12" s="626"/>
    </row>
    <row r="13" spans="2:12">
      <c r="B13" s="438" t="str">
        <f>Słownik!B421</f>
        <v>Ryzyko w ubezpieczeniach innych niż na życie</v>
      </c>
      <c r="C13" s="501">
        <f>'SCR-UNL'!C41</f>
        <v>0</v>
      </c>
      <c r="D13" s="501">
        <f>'SCR-UNL'!C41</f>
        <v>0</v>
      </c>
      <c r="E13" s="429"/>
      <c r="F13" s="626"/>
    </row>
    <row r="14" spans="2:12">
      <c r="B14" s="438" t="str">
        <f>Słownik!B282</f>
        <v>Efekt dywersyfikacji</v>
      </c>
      <c r="C14" s="480">
        <f t="array" ref="C14">SQRT(MMULT(TRANSPOSE(C9:C13),MMULT(Corr_BSCR,C9:C13)))-SUM(C9:C13)</f>
        <v>0</v>
      </c>
      <c r="D14" s="480">
        <f t="array" ref="D14">SQRT(MMULT(TRANSPOSE(D9:D13),MMULT(Corr_BSCR,D9:D13)))-SUM(D9:D13)</f>
        <v>0</v>
      </c>
      <c r="E14" s="432"/>
    </row>
    <row r="15" spans="2:12">
      <c r="B15" s="439"/>
      <c r="C15" s="633"/>
      <c r="D15" s="633"/>
      <c r="E15" s="432"/>
    </row>
    <row r="16" spans="2:12">
      <c r="B16" s="438" t="str">
        <f>Słownik!B422</f>
        <v>Ryzyko wartości niematerialnych i prawnych</v>
      </c>
      <c r="C16" s="632">
        <f>0.8*Bilans!C9</f>
        <v>0</v>
      </c>
      <c r="D16" s="480">
        <f>0.8*Bilans!C9</f>
        <v>0</v>
      </c>
      <c r="E16" s="432"/>
    </row>
    <row r="17" spans="2:8">
      <c r="B17" s="440"/>
      <c r="C17" s="634"/>
      <c r="D17" s="635"/>
      <c r="E17" s="432"/>
    </row>
    <row r="18" spans="2:8" ht="25.5">
      <c r="B18" s="438" t="str">
        <f>Słownik!B423</f>
        <v>Podstawowy kapitałowy wymóg wypłacalności (BSCR)</v>
      </c>
      <c r="C18" s="632">
        <f t="array" ref="C18">SQRT(MMULT(TRANSPOSE(C9:C13),MMULT(Corr_BSCR,C9:C13)))+C16</f>
        <v>0</v>
      </c>
      <c r="D18" s="480">
        <f t="array" ref="D18">SQRT(MMULT(TRANSPOSE(D9:D13),MMULT(Corr_BSCR,D9:D13)))+D16</f>
        <v>0</v>
      </c>
      <c r="E18" s="432"/>
    </row>
    <row r="19" spans="2:8">
      <c r="B19" s="440"/>
      <c r="C19" s="433"/>
      <c r="D19" s="434"/>
      <c r="E19" s="432"/>
    </row>
    <row r="20" spans="2:8">
      <c r="B20" s="438" t="str">
        <f>Słownik!B424</f>
        <v>Ryzyko operacyjne</v>
      </c>
      <c r="C20" s="501">
        <f>'SCR-Op'!D25</f>
        <v>0</v>
      </c>
      <c r="D20" s="434"/>
      <c r="E20" s="432"/>
      <c r="F20" s="167"/>
      <c r="G20" s="167"/>
      <c r="H20" s="167"/>
    </row>
    <row r="21" spans="2:8">
      <c r="B21" s="441"/>
      <c r="C21" s="636"/>
      <c r="D21" s="434"/>
      <c r="E21" s="432"/>
    </row>
    <row r="22" spans="2:8">
      <c r="B22" s="381" t="str">
        <f>Słownik!B428</f>
        <v xml:space="preserve">Przyszłe świadczenia uznaniowe </v>
      </c>
      <c r="C22" s="665">
        <v>0</v>
      </c>
      <c r="D22" s="434"/>
      <c r="E22" s="432"/>
    </row>
    <row r="23" spans="2:8">
      <c r="B23" s="442"/>
      <c r="C23" s="637"/>
      <c r="D23" s="428"/>
      <c r="E23" s="432"/>
    </row>
    <row r="24" spans="2:8">
      <c r="B24" s="381" t="str">
        <f>Słownik!B425</f>
        <v>Korekta z tytułu zdolności RTU do pokrywania strat</v>
      </c>
      <c r="C24" s="640">
        <v>0</v>
      </c>
      <c r="D24" s="434"/>
      <c r="E24" s="432"/>
    </row>
    <row r="25" spans="2:8" ht="24.75" customHeight="1">
      <c r="B25" s="381" t="str">
        <f>Słownik!B426</f>
        <v>Korekta z tytułu zdolności podatków odroczonych do pokrywania strat</v>
      </c>
      <c r="C25" s="639">
        <v>0</v>
      </c>
      <c r="D25" s="434"/>
      <c r="E25" s="432"/>
    </row>
    <row r="26" spans="2:8" ht="25.5">
      <c r="B26" s="381" t="str">
        <f>Słownik!B429</f>
        <v xml:space="preserve">Korekta z tytułu zdolności RTU i podatków odroczonych do pokrywania strat </v>
      </c>
      <c r="C26" s="641">
        <f>(C24+C25)</f>
        <v>0</v>
      </c>
      <c r="D26" s="434"/>
      <c r="E26" s="432"/>
    </row>
    <row r="27" spans="2:8">
      <c r="B27" s="443"/>
      <c r="C27" s="638"/>
      <c r="D27" s="434"/>
      <c r="E27" s="432"/>
    </row>
    <row r="28" spans="2:8" ht="21" customHeight="1">
      <c r="B28" s="438" t="str">
        <f>Słownik!B416</f>
        <v>SCR - kapitałowy wymóg wypłacalności</v>
      </c>
      <c r="C28" s="482">
        <f>D18+C20+C26</f>
        <v>0</v>
      </c>
      <c r="D28" s="434"/>
      <c r="E28" s="432"/>
    </row>
    <row r="29" spans="2:8">
      <c r="B29" s="171"/>
      <c r="C29" s="170"/>
      <c r="D29" s="164"/>
    </row>
    <row r="30" spans="2:8">
      <c r="B30" s="168"/>
      <c r="C30" s="172"/>
      <c r="D30" s="164"/>
    </row>
    <row r="31" spans="2:8">
      <c r="B31" s="166"/>
      <c r="C31" s="166"/>
      <c r="D31" s="164"/>
      <c r="E31" s="90"/>
    </row>
    <row r="32" spans="2:8">
      <c r="D32" s="90"/>
      <c r="E32" s="90"/>
    </row>
    <row r="33" spans="2:5">
      <c r="D33" s="90"/>
      <c r="E33" s="90"/>
    </row>
    <row r="34" spans="2:5">
      <c r="B34" s="90"/>
      <c r="C34" s="90"/>
      <c r="D34" s="90"/>
      <c r="E34" s="90"/>
    </row>
    <row r="35" spans="2:5">
      <c r="B35" s="90"/>
      <c r="C35" s="90"/>
      <c r="D35" s="90"/>
      <c r="E35" s="90"/>
    </row>
    <row r="36" spans="2:5">
      <c r="B36" s="167"/>
      <c r="C36" s="167"/>
      <c r="D36" s="167"/>
      <c r="E36" s="167"/>
    </row>
  </sheetData>
  <mergeCells count="2">
    <mergeCell ref="B2:E2"/>
    <mergeCell ref="B4:C4"/>
  </mergeCells>
  <hyperlinks>
    <hyperlink ref="E4" location="'SCR Schemat'!A1" display="'SCR Schemat'!A1"/>
    <hyperlink ref="D4" location="Indeks!A1" display="Indeks"/>
  </hyperlinks>
  <pageMargins left="0.70866141732283472" right="0.70866141732283472" top="0.74803149606299213" bottom="0.74803149606299213" header="0.31496062992125984" footer="0.31496062992125984"/>
  <pageSetup paperSize="9" scale="55" fitToHeight="10" orientation="portrait" r:id="rId1"/>
  <headerFooter differentFirst="1">
    <firstFooter>&amp;C&amp;[204/&amp;[268</firstFooter>
  </headerFooter>
  <ignoredErrors>
    <ignoredError sqref="B2:E8 B23:E23 B22 D22:E22 B27:E27 B25 D25:E25 B15:E21 B9:D13 B26:C26 D26:E26 B24 D24:E24 B28 D28:E28 B14" unlockedFormula="1"/>
  </ignoredError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tabColor theme="1" tint="0.34998626667073579"/>
    <pageSetUpPr fitToPage="1"/>
  </sheetPr>
  <dimension ref="B2:L48"/>
  <sheetViews>
    <sheetView zoomScaleNormal="100" workbookViewId="0"/>
  </sheetViews>
  <sheetFormatPr defaultColWidth="9.140625" defaultRowHeight="15"/>
  <cols>
    <col min="1" max="1" width="9.140625" style="136"/>
    <col min="2" max="2" width="4.42578125" style="136" customWidth="1"/>
    <col min="3" max="3" width="64.28515625" style="136" customWidth="1"/>
    <col min="4" max="4" width="19.28515625" style="136" customWidth="1"/>
    <col min="5" max="5" width="26.42578125" style="136" customWidth="1"/>
    <col min="6" max="6" width="21.85546875" style="136" customWidth="1"/>
    <col min="7" max="7" width="11.28515625" style="136" customWidth="1"/>
    <col min="8" max="13" width="9.140625" style="136"/>
    <col min="14" max="14" width="11" style="136" customWidth="1"/>
    <col min="15" max="16384" width="9.140625" style="136"/>
  </cols>
  <sheetData>
    <row r="2" spans="2:12" s="32" customFormat="1" ht="24" customHeight="1">
      <c r="B2" s="819" t="str">
        <f>Słownik!B448</f>
        <v xml:space="preserve">MCR - Minimalny wymóg kapitałowy </v>
      </c>
      <c r="C2" s="820"/>
      <c r="D2" s="820"/>
      <c r="E2" s="820"/>
      <c r="F2" s="820"/>
      <c r="G2" s="821"/>
      <c r="H2" s="136"/>
      <c r="I2" s="136"/>
      <c r="J2" s="136"/>
      <c r="K2" s="136"/>
      <c r="L2" s="136"/>
    </row>
    <row r="3" spans="2:12" ht="24" customHeight="1">
      <c r="B3" s="191" t="str">
        <f>Słownik!B10</f>
        <v>Nazwa zakładu ubezpieczeń/reasekuracji:</v>
      </c>
      <c r="C3" s="191"/>
      <c r="D3" s="192"/>
      <c r="E3" s="192"/>
      <c r="F3" s="192"/>
      <c r="G3" s="247"/>
      <c r="H3" s="155"/>
      <c r="I3" s="155"/>
      <c r="J3" s="155"/>
      <c r="K3" s="155"/>
      <c r="L3" s="155"/>
    </row>
    <row r="4" spans="2:12">
      <c r="B4" s="822" t="str">
        <f>IF(Nazwa_ZU=0," ",Nazwa_ZU)</f>
        <v xml:space="preserve"> </v>
      </c>
      <c r="C4" s="823"/>
      <c r="D4" s="248" t="str">
        <f>Słownik!$B$306</f>
        <v>Indeks</v>
      </c>
      <c r="E4" s="195"/>
      <c r="F4" s="195"/>
      <c r="G4" s="197"/>
      <c r="H4" s="32"/>
      <c r="I4" s="33"/>
      <c r="J4" s="33"/>
      <c r="K4" s="33"/>
      <c r="L4" s="33"/>
    </row>
    <row r="5" spans="2:12">
      <c r="B5" s="198"/>
      <c r="C5" s="199"/>
      <c r="D5" s="199"/>
      <c r="E5" s="199"/>
      <c r="F5" s="199"/>
      <c r="G5" s="200"/>
      <c r="H5" s="137"/>
      <c r="I5" s="137"/>
      <c r="J5" s="137"/>
      <c r="K5" s="137"/>
      <c r="L5" s="137"/>
    </row>
    <row r="6" spans="2:12">
      <c r="B6" s="451" t="str">
        <f>Słownik!B430</f>
        <v>Liniowy MCR dla zobowiązań ubezpieczeniowych i reasekuracyjnych z tyt. ubezpieczeń innych niż na życie</v>
      </c>
      <c r="C6" s="452"/>
      <c r="D6" s="200"/>
      <c r="E6" s="452"/>
      <c r="F6" s="452"/>
      <c r="G6" s="453"/>
    </row>
    <row r="7" spans="2:12">
      <c r="B7" s="445"/>
      <c r="C7" s="125"/>
      <c r="D7" s="125"/>
      <c r="E7" s="445"/>
      <c r="F7" s="445"/>
      <c r="G7" s="125"/>
    </row>
    <row r="8" spans="2:12">
      <c r="B8" s="445"/>
      <c r="C8" s="438" t="str">
        <f>Słownik!B431</f>
        <v>MCR NL Wynik</v>
      </c>
      <c r="D8" s="482">
        <f>SUM(F11:F26,G11:G26)</f>
        <v>0</v>
      </c>
      <c r="E8" s="125"/>
      <c r="F8" s="125"/>
      <c r="G8" s="125"/>
    </row>
    <row r="9" spans="2:12">
      <c r="B9" s="445"/>
      <c r="C9" s="446"/>
      <c r="D9" s="445"/>
      <c r="E9" s="125"/>
      <c r="F9" s="125"/>
      <c r="G9" s="125"/>
    </row>
    <row r="10" spans="2:12" ht="25.5">
      <c r="B10" s="347" t="str">
        <f>Słownik!B158</f>
        <v>Lp.</v>
      </c>
      <c r="C10" s="205" t="str">
        <f>Słownik!B151</f>
        <v>Segmenty - zobowiązania ubezpieczeń bezpośrednich i reasekuracji proporcjonalnej czynnej</v>
      </c>
      <c r="D10" s="205" t="str">
        <f>Słownik!B432</f>
        <v>RTU bez marginesu ryzyka (netto)</v>
      </c>
      <c r="E10" s="205" t="str">
        <f>Słownik!B433</f>
        <v>Składki przypisane netto w okresie ostatnich 12 miesięcy</v>
      </c>
      <c r="F10" s="205" t="s">
        <v>960</v>
      </c>
      <c r="G10" s="205" t="s">
        <v>961</v>
      </c>
    </row>
    <row r="11" spans="2:12">
      <c r="B11" s="324" t="s">
        <v>7</v>
      </c>
      <c r="C11" s="454" t="str">
        <f>Słownik!B132</f>
        <v>Ubezpieczenia pokrycia kosztów świadczeń medycznych</v>
      </c>
      <c r="D11" s="480">
        <f>MAX(0,'Cover-NonLife'!G61+'Cover-NonLife'!J61+'Cover-NonLife'!L61)</f>
        <v>0</v>
      </c>
      <c r="E11" s="480">
        <f>MAX(0,'Cover-NonLife'!O61)</f>
        <v>0</v>
      </c>
      <c r="F11" s="480">
        <f>Parametry!D140*D11</f>
        <v>0</v>
      </c>
      <c r="G11" s="480">
        <f>Parametry!E140*E11</f>
        <v>0</v>
      </c>
    </row>
    <row r="12" spans="2:12">
      <c r="B12" s="317" t="s">
        <v>8</v>
      </c>
      <c r="C12" s="454" t="str">
        <f>Słownik!B133</f>
        <v>Ubezpieczenia na wypadek utraty dochodów</v>
      </c>
      <c r="D12" s="480">
        <f>MAX(0,'Cover-NonLife'!G62+'Cover-NonLife'!J62+'Cover-NonLife'!L62)</f>
        <v>0</v>
      </c>
      <c r="E12" s="480">
        <f>MAX(0,'Cover-NonLife'!O62)</f>
        <v>0</v>
      </c>
      <c r="F12" s="480">
        <f>Parametry!D141*D12</f>
        <v>0</v>
      </c>
      <c r="G12" s="480">
        <f>Parametry!E141*E12</f>
        <v>0</v>
      </c>
    </row>
    <row r="13" spans="2:12">
      <c r="B13" s="317" t="s">
        <v>10</v>
      </c>
      <c r="C13" s="454" t="str">
        <f>Słownik!B134</f>
        <v>Ubezpieczenia pracownicze</v>
      </c>
      <c r="D13" s="480">
        <f>MAX(0,'Cover-NonLife'!G63+'Cover-NonLife'!J63+'Cover-NonLife'!L63)</f>
        <v>0</v>
      </c>
      <c r="E13" s="480">
        <f>MAX(0,'Cover-NonLife'!O63)</f>
        <v>0</v>
      </c>
      <c r="F13" s="480">
        <f>Parametry!D142*D13</f>
        <v>0</v>
      </c>
      <c r="G13" s="480">
        <f>Parametry!E142*E13</f>
        <v>0</v>
      </c>
    </row>
    <row r="14" spans="2:12">
      <c r="B14" s="317" t="s">
        <v>12</v>
      </c>
      <c r="C14" s="454" t="str">
        <f>Słownik!B135</f>
        <v>Ubezpieczenia OC z tyt. użytkowania pojazdów mechanicznych</v>
      </c>
      <c r="D14" s="480">
        <f>MAX(0,'Cover-NonLife'!G48+'Cover-NonLife'!J48+'Cover-NonLife'!L48)</f>
        <v>0</v>
      </c>
      <c r="E14" s="480">
        <f>MAX(0,'Cover-NonLife'!O48)</f>
        <v>0</v>
      </c>
      <c r="F14" s="480">
        <f>Parametry!D143*D14</f>
        <v>0</v>
      </c>
      <c r="G14" s="480">
        <f>Parametry!E143*E14</f>
        <v>0</v>
      </c>
    </row>
    <row r="15" spans="2:12">
      <c r="B15" s="317" t="s">
        <v>14</v>
      </c>
      <c r="C15" s="454" t="str">
        <f>Słownik!B136</f>
        <v>Pozostałe ubezpieczenia pojazdów</v>
      </c>
      <c r="D15" s="480">
        <f>MAX(0,'Cover-NonLife'!G49+'Cover-NonLife'!J49+'Cover-NonLife'!L49)</f>
        <v>0</v>
      </c>
      <c r="E15" s="480">
        <f>MAX(0,'Cover-NonLife'!O49)</f>
        <v>0</v>
      </c>
      <c r="F15" s="480">
        <f>Parametry!D144*D15</f>
        <v>0</v>
      </c>
      <c r="G15" s="480">
        <f>Parametry!E144*E15</f>
        <v>0</v>
      </c>
    </row>
    <row r="16" spans="2:12">
      <c r="B16" s="317" t="s">
        <v>16</v>
      </c>
      <c r="C16" s="454" t="str">
        <f>Słownik!B137</f>
        <v>Ubezpieczenia morskie, lotnicze i transportowe</v>
      </c>
      <c r="D16" s="480">
        <f>MAX(0,'Cover-NonLife'!G50+'Cover-NonLife'!J50+'Cover-NonLife'!L50)</f>
        <v>0</v>
      </c>
      <c r="E16" s="480">
        <f>MAX(0,'Cover-NonLife'!O50)</f>
        <v>0</v>
      </c>
      <c r="F16" s="480">
        <f>Parametry!D145*D16</f>
        <v>0</v>
      </c>
      <c r="G16" s="480">
        <f>Parametry!E145*E16</f>
        <v>0</v>
      </c>
    </row>
    <row r="17" spans="2:7">
      <c r="B17" s="317" t="s">
        <v>17</v>
      </c>
      <c r="C17" s="454" t="str">
        <f>Słownik!B138</f>
        <v>Ubezpieczenia od ognia i pozostałych szkód rzeczowych</v>
      </c>
      <c r="D17" s="480">
        <f>MAX(0,'Cover-NonLife'!G51+'Cover-NonLife'!J51+'Cover-NonLife'!L51)</f>
        <v>0</v>
      </c>
      <c r="E17" s="480">
        <f>MAX(0,'Cover-NonLife'!O51)</f>
        <v>0</v>
      </c>
      <c r="F17" s="480">
        <f>Parametry!D146*D17</f>
        <v>0</v>
      </c>
      <c r="G17" s="480">
        <f>Parametry!E146*E17</f>
        <v>0</v>
      </c>
    </row>
    <row r="18" spans="2:7">
      <c r="B18" s="317" t="s">
        <v>19</v>
      </c>
      <c r="C18" s="454" t="str">
        <f>Słownik!B139</f>
        <v>Ubezpieczenia OC ogólnej</v>
      </c>
      <c r="D18" s="480">
        <f>MAX(0,'Cover-NonLife'!G52+'Cover-NonLife'!J52+'Cover-NonLife'!L52)</f>
        <v>0</v>
      </c>
      <c r="E18" s="480">
        <f>MAX(0,'Cover-NonLife'!O52)</f>
        <v>0</v>
      </c>
      <c r="F18" s="480">
        <f>Parametry!D147*D18</f>
        <v>0</v>
      </c>
      <c r="G18" s="480">
        <f>Parametry!E147*E18</f>
        <v>0</v>
      </c>
    </row>
    <row r="19" spans="2:7">
      <c r="B19" s="317" t="s">
        <v>20</v>
      </c>
      <c r="C19" s="454" t="str">
        <f>Słownik!B140</f>
        <v>Ubezpieczenia kredytu i gwarancji ubezpieczeniowej</v>
      </c>
      <c r="D19" s="480">
        <f>MAX(0,'Cover-NonLife'!G53+'Cover-NonLife'!J53+'Cover-NonLife'!L53)</f>
        <v>0</v>
      </c>
      <c r="E19" s="480">
        <f>MAX(0,'Cover-NonLife'!O53)</f>
        <v>0</v>
      </c>
      <c r="F19" s="480">
        <f>Parametry!D148*D19</f>
        <v>0</v>
      </c>
      <c r="G19" s="480">
        <f>Parametry!E148*E19</f>
        <v>0</v>
      </c>
    </row>
    <row r="20" spans="2:7">
      <c r="B20" s="317" t="s">
        <v>21</v>
      </c>
      <c r="C20" s="454" t="str">
        <f>Słownik!B141</f>
        <v>Ubezpieczenia ochrony prawnej</v>
      </c>
      <c r="D20" s="480">
        <f>MAX(0,'Cover-NonLife'!G54+'Cover-NonLife'!J54+'Cover-NonLife'!L54)</f>
        <v>0</v>
      </c>
      <c r="E20" s="480">
        <f>MAX(0,'Cover-NonLife'!O54)</f>
        <v>0</v>
      </c>
      <c r="F20" s="480">
        <f>Parametry!D149*D20</f>
        <v>0</v>
      </c>
      <c r="G20" s="480">
        <f>Parametry!E149*E20</f>
        <v>0</v>
      </c>
    </row>
    <row r="21" spans="2:7">
      <c r="B21" s="317" t="s">
        <v>22</v>
      </c>
      <c r="C21" s="454" t="str">
        <f>Słownik!B142</f>
        <v>Ubezpieczenia świadczenia pomocy</v>
      </c>
      <c r="D21" s="480">
        <f>MAX(0,'Cover-NonLife'!G55+'Cover-NonLife'!J55+'Cover-NonLife'!L55)</f>
        <v>0</v>
      </c>
      <c r="E21" s="480">
        <f>MAX(0,'Cover-NonLife'!O55)</f>
        <v>0</v>
      </c>
      <c r="F21" s="480">
        <f>Parametry!D150*D21</f>
        <v>0</v>
      </c>
      <c r="G21" s="480">
        <f>Parametry!E150*E21</f>
        <v>0</v>
      </c>
    </row>
    <row r="22" spans="2:7">
      <c r="B22" s="317" t="s">
        <v>23</v>
      </c>
      <c r="C22" s="454" t="str">
        <f>Słownik!B143</f>
        <v>Ubezpieczenia różnych ryzyk finansowych</v>
      </c>
      <c r="D22" s="480">
        <f>MAX(0,'Cover-NonLife'!G56+'Cover-NonLife'!J56+'Cover-NonLife'!L56)</f>
        <v>0</v>
      </c>
      <c r="E22" s="480">
        <f>MAX(0,'Cover-NonLife'!O56)</f>
        <v>0</v>
      </c>
      <c r="F22" s="480">
        <f>Parametry!D151*D22</f>
        <v>0</v>
      </c>
      <c r="G22" s="480">
        <f>Parametry!E151*E22</f>
        <v>0</v>
      </c>
    </row>
    <row r="23" spans="2:7">
      <c r="B23" s="317" t="s">
        <v>24</v>
      </c>
      <c r="C23" s="454" t="str">
        <f>Słownik!B147</f>
        <v>Reasekuracja nieproporcjonalna ubezpieczeń osobowych</v>
      </c>
      <c r="D23" s="480">
        <f>MAX(0,'Cover-NonLife'!G57+'Cover-NonLife'!J57+'Cover-NonLife'!L57)</f>
        <v>0</v>
      </c>
      <c r="E23" s="480">
        <f>MAX(0,'Cover-NonLife'!O57)</f>
        <v>0</v>
      </c>
      <c r="F23" s="480">
        <f>Parametry!D152*D23</f>
        <v>0</v>
      </c>
      <c r="G23" s="480">
        <f>Parametry!E152*E23</f>
        <v>0</v>
      </c>
    </row>
    <row r="24" spans="2:7">
      <c r="B24" s="317" t="s">
        <v>25</v>
      </c>
      <c r="C24" s="454" t="str">
        <f>Słownik!B148</f>
        <v>Reasekuracja nieproporcjonalna ubezpieczeń morskich, lotniczych i transportowych</v>
      </c>
      <c r="D24" s="480">
        <f>MAX(0,'Cover-NonLife'!G58+'Cover-NonLife'!J58+'Cover-NonLife'!L58)</f>
        <v>0</v>
      </c>
      <c r="E24" s="480">
        <f>MAX(0,'Cover-NonLife'!O58)</f>
        <v>0</v>
      </c>
      <c r="F24" s="480">
        <f>Parametry!D153*D24</f>
        <v>0</v>
      </c>
      <c r="G24" s="480">
        <f>Parametry!E153*E24</f>
        <v>0</v>
      </c>
    </row>
    <row r="25" spans="2:7">
      <c r="B25" s="317" t="s">
        <v>26</v>
      </c>
      <c r="C25" s="454" t="str">
        <f>Słownik!B149</f>
        <v>Reasekuracja nieproporcjonalna ubezpieczeń mienia</v>
      </c>
      <c r="D25" s="480">
        <f>MAX(0,'Cover-NonLife'!G59+'Cover-NonLife'!J59+'Cover-NonLife'!L59)</f>
        <v>0</v>
      </c>
      <c r="E25" s="480">
        <f>MAX(0,'Cover-NonLife'!O59)</f>
        <v>0</v>
      </c>
      <c r="F25" s="480">
        <f>Parametry!D154*D25</f>
        <v>0</v>
      </c>
      <c r="G25" s="480">
        <f>Parametry!E154*E25</f>
        <v>0</v>
      </c>
    </row>
    <row r="26" spans="2:7">
      <c r="B26" s="319" t="s">
        <v>27</v>
      </c>
      <c r="C26" s="295" t="str">
        <f>Słownik!B146</f>
        <v>Reasekuracja nieproporcjonalna ubezpieczeń zdrowotnych</v>
      </c>
      <c r="D26" s="480">
        <f>MAX(0,'Cover-NonLife'!G64+'Cover-NonLife'!J64+'Cover-NonLife'!L64)</f>
        <v>0</v>
      </c>
      <c r="E26" s="480">
        <f>MAX(0,'Cover-NonLife'!O64)</f>
        <v>0</v>
      </c>
      <c r="F26" s="480">
        <f>Parametry!D155*D26</f>
        <v>0</v>
      </c>
      <c r="G26" s="480">
        <f>Parametry!E155*E26</f>
        <v>0</v>
      </c>
    </row>
    <row r="27" spans="2:7">
      <c r="B27" s="125"/>
      <c r="C27" s="125"/>
      <c r="D27" s="125"/>
      <c r="E27" s="125"/>
      <c r="F27" s="125"/>
      <c r="G27" s="125"/>
    </row>
    <row r="28" spans="2:7">
      <c r="B28" s="451" t="str">
        <f>Słownik!B434</f>
        <v>Liniowy MCR dla zobowiązań ubezpieczeniowych i reasekuracyjnych z tyt. ubezpieczeń na życie</v>
      </c>
      <c r="C28" s="447"/>
      <c r="D28" s="125"/>
      <c r="E28" s="125"/>
      <c r="F28" s="125"/>
      <c r="G28" s="125"/>
    </row>
    <row r="29" spans="2:7">
      <c r="B29" s="444"/>
      <c r="C29" s="447"/>
      <c r="D29" s="125"/>
      <c r="E29" s="125"/>
      <c r="F29" s="125"/>
      <c r="G29" s="125"/>
    </row>
    <row r="30" spans="2:7">
      <c r="B30" s="445"/>
      <c r="C30" s="438" t="str">
        <f>Słownik!B442</f>
        <v>MCR L Wynik</v>
      </c>
      <c r="D30" s="482">
        <f>0.037*D33-0.052*D34+0.007*D35+0.021*D36+0.0007*E37</f>
        <v>0</v>
      </c>
      <c r="E30" s="125"/>
      <c r="F30" s="125"/>
      <c r="G30" s="125"/>
    </row>
    <row r="31" spans="2:7">
      <c r="B31" s="446"/>
      <c r="C31" s="448"/>
      <c r="D31" s="125"/>
      <c r="E31" s="125"/>
      <c r="F31" s="125"/>
      <c r="G31" s="125"/>
    </row>
    <row r="32" spans="2:7" ht="25.5">
      <c r="B32" s="343" t="str">
        <f>Słownik!B158</f>
        <v>Lp.</v>
      </c>
      <c r="C32" s="123" t="str">
        <f>Słownik!B435</f>
        <v>Zobowiązania ubezpieczeniowe i reasekuracyjne</v>
      </c>
      <c r="D32" s="205" t="str">
        <f>Słownik!B432</f>
        <v>RTU bez marginesu ryzyka (netto)</v>
      </c>
      <c r="E32" s="205" t="str">
        <f>Słownik!B441</f>
        <v>Suma na ryzyku</v>
      </c>
      <c r="F32" s="445"/>
      <c r="G32" s="125"/>
    </row>
    <row r="33" spans="2:7">
      <c r="B33" s="316" t="s">
        <v>7</v>
      </c>
      <c r="C33" s="455" t="str">
        <f>Słownik!B436</f>
        <v>Zobowiązania z udziałem w zyskach - świadczenia gwarantowane</v>
      </c>
      <c r="D33" s="465">
        <v>0</v>
      </c>
      <c r="E33" s="543"/>
      <c r="F33" s="445"/>
      <c r="G33" s="449"/>
    </row>
    <row r="34" spans="2:7">
      <c r="B34" s="317" t="s">
        <v>8</v>
      </c>
      <c r="C34" s="454" t="str">
        <f>Słownik!B437</f>
        <v>Zobowiązania z udziałem w zyskach - przyszłe świadczenia uznaniowe</v>
      </c>
      <c r="D34" s="465">
        <v>0</v>
      </c>
      <c r="E34" s="543"/>
      <c r="F34" s="445"/>
      <c r="G34" s="125"/>
    </row>
    <row r="35" spans="2:7">
      <c r="B35" s="317" t="s">
        <v>10</v>
      </c>
      <c r="C35" s="454" t="str">
        <f>Słownik!B438</f>
        <v>Zobowiązania dla świadczeń związanych z wartością indeksu i z UFK</v>
      </c>
      <c r="D35" s="480">
        <f>MAX(0,'Cover-Life'!F12+'Cover-Life'!H12)</f>
        <v>0</v>
      </c>
      <c r="E35" s="543"/>
      <c r="F35" s="445"/>
      <c r="G35" s="125"/>
    </row>
    <row r="36" spans="2:7">
      <c r="B36" s="317" t="s">
        <v>12</v>
      </c>
      <c r="C36" s="454" t="str">
        <f>Słownik!B439</f>
        <v xml:space="preserve">Zobowiązania dla pozostałych świadczeń </v>
      </c>
      <c r="D36" s="480">
        <f>MAX(0,'Cover-Life'!F10+'Cover-Life'!H10+SUM('Cover-Life'!F13:F15)+SUM('Cover-Life'!H13:H15)+SUM('Cover-Life'!F17:F18)+SUM('Cover-Life'!H17:H18))</f>
        <v>0</v>
      </c>
      <c r="E36" s="543"/>
      <c r="F36" s="445"/>
      <c r="G36" s="125"/>
    </row>
    <row r="37" spans="2:7">
      <c r="B37" s="319" t="s">
        <v>14</v>
      </c>
      <c r="C37" s="295" t="str">
        <f>Słownik!B440</f>
        <v>Całkowita suma na ryzyku</v>
      </c>
      <c r="D37" s="543"/>
      <c r="E37" s="645">
        <v>0</v>
      </c>
      <c r="F37" s="445"/>
      <c r="G37" s="125"/>
    </row>
    <row r="38" spans="2:7">
      <c r="B38" s="125"/>
      <c r="C38" s="456"/>
      <c r="D38" s="545"/>
      <c r="E38" s="545"/>
      <c r="F38" s="125"/>
      <c r="G38" s="125"/>
    </row>
    <row r="39" spans="2:7">
      <c r="B39" s="125"/>
      <c r="C39" s="456"/>
      <c r="D39" s="545"/>
      <c r="E39" s="545"/>
      <c r="F39" s="125"/>
      <c r="G39" s="125"/>
    </row>
    <row r="40" spans="2:7">
      <c r="B40" s="445"/>
      <c r="C40" s="457" t="str">
        <f>Słownik!B443</f>
        <v>Liniowy MCR</v>
      </c>
      <c r="D40" s="480">
        <f>D8+D30</f>
        <v>0</v>
      </c>
      <c r="E40" s="642"/>
      <c r="F40" s="125"/>
      <c r="G40" s="125"/>
    </row>
    <row r="41" spans="2:7">
      <c r="B41" s="445"/>
      <c r="C41" s="458" t="str">
        <f>Słownik!B444</f>
        <v>Ograniczenie górne MCR</v>
      </c>
      <c r="D41" s="480">
        <f>0.45*SCR!C28</f>
        <v>0</v>
      </c>
      <c r="E41" s="643"/>
      <c r="F41" s="450"/>
      <c r="G41" s="450"/>
    </row>
    <row r="42" spans="2:7">
      <c r="B42" s="445"/>
      <c r="C42" s="458" t="str">
        <f>Słownik!B445</f>
        <v>Ograniczenie dolne MCR</v>
      </c>
      <c r="D42" s="480">
        <f>0.25*SCR!C28</f>
        <v>0</v>
      </c>
      <c r="E42" s="545"/>
      <c r="F42" s="125"/>
      <c r="G42" s="125"/>
    </row>
    <row r="43" spans="2:7">
      <c r="B43" s="445"/>
      <c r="C43" s="458" t="str">
        <f>Słownik!B446</f>
        <v>Łączny MCR</v>
      </c>
      <c r="D43" s="480">
        <f>MIN(MAX(D40,D42),D41)</f>
        <v>0</v>
      </c>
      <c r="E43" s="545"/>
      <c r="F43" s="125"/>
      <c r="G43" s="125"/>
    </row>
    <row r="44" spans="2:7">
      <c r="B44" s="445"/>
      <c r="C44" s="459" t="str">
        <f>Słownik!B447</f>
        <v>Absolutny MCR</v>
      </c>
      <c r="D44" s="645">
        <f>IF(Nazwa_ZU&lt;&gt;0,VLOOKUP(Nazwa_ZU,Pomoce!$B$2:$C$59,2,0),0)</f>
        <v>0</v>
      </c>
      <c r="E44" s="545"/>
      <c r="F44" s="125"/>
      <c r="G44" s="125"/>
    </row>
    <row r="45" spans="2:7">
      <c r="B45" s="445"/>
      <c r="C45" s="452"/>
      <c r="D45" s="644"/>
      <c r="E45" s="545"/>
      <c r="F45" s="125"/>
      <c r="G45" s="125"/>
    </row>
    <row r="46" spans="2:7">
      <c r="B46" s="445"/>
      <c r="C46" s="451" t="str">
        <f>Słownik!B449</f>
        <v xml:space="preserve">Minimalny wymóg kapitałowy </v>
      </c>
      <c r="D46" s="482">
        <f>MAX(D43,D44)</f>
        <v>0</v>
      </c>
      <c r="E46" s="545"/>
      <c r="F46" s="125"/>
      <c r="G46" s="125"/>
    </row>
    <row r="47" spans="2:7">
      <c r="B47" s="174"/>
      <c r="C47" s="460"/>
      <c r="D47" s="162"/>
      <c r="E47" s="162"/>
      <c r="F47" s="162"/>
      <c r="G47" s="162"/>
    </row>
    <row r="48" spans="2:7">
      <c r="B48" s="162"/>
      <c r="C48" s="173"/>
      <c r="D48" s="162"/>
      <c r="E48" s="162"/>
      <c r="F48" s="162"/>
      <c r="G48" s="162"/>
    </row>
  </sheetData>
  <mergeCells count="2">
    <mergeCell ref="B2:G2"/>
    <mergeCell ref="B4:C4"/>
  </mergeCells>
  <hyperlinks>
    <hyperlink ref="D4" location="Indeks!A1" display="Indeks"/>
  </hyperlinks>
  <pageMargins left="0.70866141732283472" right="0.70866141732283472" top="0.74803149606299213" bottom="0.74803149606299213" header="0.31496062992125984" footer="0.31496062992125984"/>
  <pageSetup paperSize="9" scale="55" fitToHeight="10" orientation="portrait" r:id="rId1"/>
  <headerFooter differentFirst="1">
    <firstFooter>&amp;C&amp;[218/&amp;[268</firstFooter>
  </headerFooter>
  <ignoredErrors>
    <ignoredError sqref="B2:G7 B38:G39 B37:D37 F37:G37 B41:G42 B40:C40 E40:G40 B31:G33 B30:C30 E30:G30 B35:C35 B34:C34 E34:G34 B9:G10 B8:C8 E8:G8 B27:G29 B11:C11 B26:E26 F11:G26 B45:G46 B44:C44 E44:G44 B12:C13 B14:C14 B15:C22 B23:C23 B24:C25 B36:C36 E36:G36 E35:G35 B43:C43 E43:G43" unlocked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tabColor theme="1" tint="0.34998626667073579"/>
  </sheetPr>
  <dimension ref="B2:W53"/>
  <sheetViews>
    <sheetView showGridLines="0" zoomScaleNormal="100" workbookViewId="0"/>
  </sheetViews>
  <sheetFormatPr defaultRowHeight="15"/>
  <cols>
    <col min="1" max="1" width="9.140625" style="188"/>
    <col min="2" max="2" width="47.7109375" style="188" customWidth="1"/>
    <col min="3" max="3" width="19.5703125" style="188" customWidth="1"/>
    <col min="4" max="4" width="18.28515625" style="188" customWidth="1"/>
    <col min="5" max="5" width="14.5703125" style="188" customWidth="1"/>
    <col min="6" max="6" width="12.140625" style="188" customWidth="1"/>
    <col min="7" max="7" width="13.140625" style="188" customWidth="1"/>
    <col min="8" max="8" width="13.85546875" style="188" customWidth="1"/>
    <col min="9" max="9" width="21.5703125" style="188" customWidth="1"/>
    <col min="10" max="10" width="16.140625" style="188" customWidth="1"/>
    <col min="11" max="11" width="18.42578125" style="188" customWidth="1"/>
    <col min="12" max="12" width="12.7109375" style="188" customWidth="1"/>
    <col min="13" max="13" width="16.140625" style="188" customWidth="1"/>
    <col min="14" max="14" width="15.85546875" style="188" customWidth="1"/>
    <col min="15" max="15" width="14.28515625" style="188" customWidth="1"/>
    <col min="16" max="16" width="13.140625" style="188" customWidth="1"/>
    <col min="17" max="17" width="9.140625" style="188"/>
    <col min="18" max="18" width="9.140625" style="188" customWidth="1"/>
    <col min="19" max="19" width="11.85546875" style="188" customWidth="1"/>
    <col min="20" max="20" width="17.85546875" style="188" customWidth="1"/>
    <col min="21" max="27" width="9.140625" style="188" customWidth="1"/>
    <col min="28" max="256" width="9.140625" style="188"/>
    <col min="257" max="257" width="45.140625" style="188" customWidth="1"/>
    <col min="258" max="258" width="14.42578125" style="188" customWidth="1"/>
    <col min="259" max="259" width="18.28515625" style="188" customWidth="1"/>
    <col min="260" max="260" width="14.5703125" style="188" customWidth="1"/>
    <col min="261" max="261" width="10.42578125" style="188" customWidth="1"/>
    <col min="262" max="262" width="9.28515625" style="188" customWidth="1"/>
    <col min="263" max="263" width="13.85546875" style="188" customWidth="1"/>
    <col min="264" max="264" width="20" style="188" customWidth="1"/>
    <col min="265" max="265" width="13.85546875" style="188" customWidth="1"/>
    <col min="266" max="266" width="18.42578125" style="188" customWidth="1"/>
    <col min="267" max="267" width="11.42578125" style="188" customWidth="1"/>
    <col min="268" max="268" width="10.7109375" style="188" customWidth="1"/>
    <col min="269" max="269" width="9.140625" style="188"/>
    <col min="270" max="270" width="9.140625" style="188" customWidth="1"/>
    <col min="271" max="273" width="9.140625" style="188"/>
    <col min="274" max="274" width="9.140625" style="188" customWidth="1"/>
    <col min="275" max="283" width="0" style="188" hidden="1" customWidth="1"/>
    <col min="284" max="512" width="9.140625" style="188"/>
    <col min="513" max="513" width="45.140625" style="188" customWidth="1"/>
    <col min="514" max="514" width="14.42578125" style="188" customWidth="1"/>
    <col min="515" max="515" width="18.28515625" style="188" customWidth="1"/>
    <col min="516" max="516" width="14.5703125" style="188" customWidth="1"/>
    <col min="517" max="517" width="10.42578125" style="188" customWidth="1"/>
    <col min="518" max="518" width="9.28515625" style="188" customWidth="1"/>
    <col min="519" max="519" width="13.85546875" style="188" customWidth="1"/>
    <col min="520" max="520" width="20" style="188" customWidth="1"/>
    <col min="521" max="521" width="13.85546875" style="188" customWidth="1"/>
    <col min="522" max="522" width="18.42578125" style="188" customWidth="1"/>
    <col min="523" max="523" width="11.42578125" style="188" customWidth="1"/>
    <col min="524" max="524" width="10.7109375" style="188" customWidth="1"/>
    <col min="525" max="525" width="9.140625" style="188"/>
    <col min="526" max="526" width="9.140625" style="188" customWidth="1"/>
    <col min="527" max="529" width="9.140625" style="188"/>
    <col min="530" max="530" width="9.140625" style="188" customWidth="1"/>
    <col min="531" max="539" width="0" style="188" hidden="1" customWidth="1"/>
    <col min="540" max="768" width="9.140625" style="188"/>
    <col min="769" max="769" width="45.140625" style="188" customWidth="1"/>
    <col min="770" max="770" width="14.42578125" style="188" customWidth="1"/>
    <col min="771" max="771" width="18.28515625" style="188" customWidth="1"/>
    <col min="772" max="772" width="14.5703125" style="188" customWidth="1"/>
    <col min="773" max="773" width="10.42578125" style="188" customWidth="1"/>
    <col min="774" max="774" width="9.28515625" style="188" customWidth="1"/>
    <col min="775" max="775" width="13.85546875" style="188" customWidth="1"/>
    <col min="776" max="776" width="20" style="188" customWidth="1"/>
    <col min="777" max="777" width="13.85546875" style="188" customWidth="1"/>
    <col min="778" max="778" width="18.42578125" style="188" customWidth="1"/>
    <col min="779" max="779" width="11.42578125" style="188" customWidth="1"/>
    <col min="780" max="780" width="10.7109375" style="188" customWidth="1"/>
    <col min="781" max="781" width="9.140625" style="188"/>
    <col min="782" max="782" width="9.140625" style="188" customWidth="1"/>
    <col min="783" max="785" width="9.140625" style="188"/>
    <col min="786" max="786" width="9.140625" style="188" customWidth="1"/>
    <col min="787" max="795" width="0" style="188" hidden="1" customWidth="1"/>
    <col min="796" max="1024" width="9.140625" style="188"/>
    <col min="1025" max="1025" width="45.140625" style="188" customWidth="1"/>
    <col min="1026" max="1026" width="14.42578125" style="188" customWidth="1"/>
    <col min="1027" max="1027" width="18.28515625" style="188" customWidth="1"/>
    <col min="1028" max="1028" width="14.5703125" style="188" customWidth="1"/>
    <col min="1029" max="1029" width="10.42578125" style="188" customWidth="1"/>
    <col min="1030" max="1030" width="9.28515625" style="188" customWidth="1"/>
    <col min="1031" max="1031" width="13.85546875" style="188" customWidth="1"/>
    <col min="1032" max="1032" width="20" style="188" customWidth="1"/>
    <col min="1033" max="1033" width="13.85546875" style="188" customWidth="1"/>
    <col min="1034" max="1034" width="18.42578125" style="188" customWidth="1"/>
    <col min="1035" max="1035" width="11.42578125" style="188" customWidth="1"/>
    <col min="1036" max="1036" width="10.7109375" style="188" customWidth="1"/>
    <col min="1037" max="1037" width="9.140625" style="188"/>
    <col min="1038" max="1038" width="9.140625" style="188" customWidth="1"/>
    <col min="1039" max="1041" width="9.140625" style="188"/>
    <col min="1042" max="1042" width="9.140625" style="188" customWidth="1"/>
    <col min="1043" max="1051" width="0" style="188" hidden="1" customWidth="1"/>
    <col min="1052" max="1280" width="9.140625" style="188"/>
    <col min="1281" max="1281" width="45.140625" style="188" customWidth="1"/>
    <col min="1282" max="1282" width="14.42578125" style="188" customWidth="1"/>
    <col min="1283" max="1283" width="18.28515625" style="188" customWidth="1"/>
    <col min="1284" max="1284" width="14.5703125" style="188" customWidth="1"/>
    <col min="1285" max="1285" width="10.42578125" style="188" customWidth="1"/>
    <col min="1286" max="1286" width="9.28515625" style="188" customWidth="1"/>
    <col min="1287" max="1287" width="13.85546875" style="188" customWidth="1"/>
    <col min="1288" max="1288" width="20" style="188" customWidth="1"/>
    <col min="1289" max="1289" width="13.85546875" style="188" customWidth="1"/>
    <col min="1290" max="1290" width="18.42578125" style="188" customWidth="1"/>
    <col min="1291" max="1291" width="11.42578125" style="188" customWidth="1"/>
    <col min="1292" max="1292" width="10.7109375" style="188" customWidth="1"/>
    <col min="1293" max="1293" width="9.140625" style="188"/>
    <col min="1294" max="1294" width="9.140625" style="188" customWidth="1"/>
    <col min="1295" max="1297" width="9.140625" style="188"/>
    <col min="1298" max="1298" width="9.140625" style="188" customWidth="1"/>
    <col min="1299" max="1307" width="0" style="188" hidden="1" customWidth="1"/>
    <col min="1308" max="1536" width="9.140625" style="188"/>
    <col min="1537" max="1537" width="45.140625" style="188" customWidth="1"/>
    <col min="1538" max="1538" width="14.42578125" style="188" customWidth="1"/>
    <col min="1539" max="1539" width="18.28515625" style="188" customWidth="1"/>
    <col min="1540" max="1540" width="14.5703125" style="188" customWidth="1"/>
    <col min="1541" max="1541" width="10.42578125" style="188" customWidth="1"/>
    <col min="1542" max="1542" width="9.28515625" style="188" customWidth="1"/>
    <col min="1543" max="1543" width="13.85546875" style="188" customWidth="1"/>
    <col min="1544" max="1544" width="20" style="188" customWidth="1"/>
    <col min="1545" max="1545" width="13.85546875" style="188" customWidth="1"/>
    <col min="1546" max="1546" width="18.42578125" style="188" customWidth="1"/>
    <col min="1547" max="1547" width="11.42578125" style="188" customWidth="1"/>
    <col min="1548" max="1548" width="10.7109375" style="188" customWidth="1"/>
    <col min="1549" max="1549" width="9.140625" style="188"/>
    <col min="1550" max="1550" width="9.140625" style="188" customWidth="1"/>
    <col min="1551" max="1553" width="9.140625" style="188"/>
    <col min="1554" max="1554" width="9.140625" style="188" customWidth="1"/>
    <col min="1555" max="1563" width="0" style="188" hidden="1" customWidth="1"/>
    <col min="1564" max="1792" width="9.140625" style="188"/>
    <col min="1793" max="1793" width="45.140625" style="188" customWidth="1"/>
    <col min="1794" max="1794" width="14.42578125" style="188" customWidth="1"/>
    <col min="1795" max="1795" width="18.28515625" style="188" customWidth="1"/>
    <col min="1796" max="1796" width="14.5703125" style="188" customWidth="1"/>
    <col min="1797" max="1797" width="10.42578125" style="188" customWidth="1"/>
    <col min="1798" max="1798" width="9.28515625" style="188" customWidth="1"/>
    <col min="1799" max="1799" width="13.85546875" style="188" customWidth="1"/>
    <col min="1800" max="1800" width="20" style="188" customWidth="1"/>
    <col min="1801" max="1801" width="13.85546875" style="188" customWidth="1"/>
    <col min="1802" max="1802" width="18.42578125" style="188" customWidth="1"/>
    <col min="1803" max="1803" width="11.42578125" style="188" customWidth="1"/>
    <col min="1804" max="1804" width="10.7109375" style="188" customWidth="1"/>
    <col min="1805" max="1805" width="9.140625" style="188"/>
    <col min="1806" max="1806" width="9.140625" style="188" customWidth="1"/>
    <col min="1807" max="1809" width="9.140625" style="188"/>
    <col min="1810" max="1810" width="9.140625" style="188" customWidth="1"/>
    <col min="1811" max="1819" width="0" style="188" hidden="1" customWidth="1"/>
    <col min="1820" max="2048" width="9.140625" style="188"/>
    <col min="2049" max="2049" width="45.140625" style="188" customWidth="1"/>
    <col min="2050" max="2050" width="14.42578125" style="188" customWidth="1"/>
    <col min="2051" max="2051" width="18.28515625" style="188" customWidth="1"/>
    <col min="2052" max="2052" width="14.5703125" style="188" customWidth="1"/>
    <col min="2053" max="2053" width="10.42578125" style="188" customWidth="1"/>
    <col min="2054" max="2054" width="9.28515625" style="188" customWidth="1"/>
    <col min="2055" max="2055" width="13.85546875" style="188" customWidth="1"/>
    <col min="2056" max="2056" width="20" style="188" customWidth="1"/>
    <col min="2057" max="2057" width="13.85546875" style="188" customWidth="1"/>
    <col min="2058" max="2058" width="18.42578125" style="188" customWidth="1"/>
    <col min="2059" max="2059" width="11.42578125" style="188" customWidth="1"/>
    <col min="2060" max="2060" width="10.7109375" style="188" customWidth="1"/>
    <col min="2061" max="2061" width="9.140625" style="188"/>
    <col min="2062" max="2062" width="9.140625" style="188" customWidth="1"/>
    <col min="2063" max="2065" width="9.140625" style="188"/>
    <col min="2066" max="2066" width="9.140625" style="188" customWidth="1"/>
    <col min="2067" max="2075" width="0" style="188" hidden="1" customWidth="1"/>
    <col min="2076" max="2304" width="9.140625" style="188"/>
    <col min="2305" max="2305" width="45.140625" style="188" customWidth="1"/>
    <col min="2306" max="2306" width="14.42578125" style="188" customWidth="1"/>
    <col min="2307" max="2307" width="18.28515625" style="188" customWidth="1"/>
    <col min="2308" max="2308" width="14.5703125" style="188" customWidth="1"/>
    <col min="2309" max="2309" width="10.42578125" style="188" customWidth="1"/>
    <col min="2310" max="2310" width="9.28515625" style="188" customWidth="1"/>
    <col min="2311" max="2311" width="13.85546875" style="188" customWidth="1"/>
    <col min="2312" max="2312" width="20" style="188" customWidth="1"/>
    <col min="2313" max="2313" width="13.85546875" style="188" customWidth="1"/>
    <col min="2314" max="2314" width="18.42578125" style="188" customWidth="1"/>
    <col min="2315" max="2315" width="11.42578125" style="188" customWidth="1"/>
    <col min="2316" max="2316" width="10.7109375" style="188" customWidth="1"/>
    <col min="2317" max="2317" width="9.140625" style="188"/>
    <col min="2318" max="2318" width="9.140625" style="188" customWidth="1"/>
    <col min="2319" max="2321" width="9.140625" style="188"/>
    <col min="2322" max="2322" width="9.140625" style="188" customWidth="1"/>
    <col min="2323" max="2331" width="0" style="188" hidden="1" customWidth="1"/>
    <col min="2332" max="2560" width="9.140625" style="188"/>
    <col min="2561" max="2561" width="45.140625" style="188" customWidth="1"/>
    <col min="2562" max="2562" width="14.42578125" style="188" customWidth="1"/>
    <col min="2563" max="2563" width="18.28515625" style="188" customWidth="1"/>
    <col min="2564" max="2564" width="14.5703125" style="188" customWidth="1"/>
    <col min="2565" max="2565" width="10.42578125" style="188" customWidth="1"/>
    <col min="2566" max="2566" width="9.28515625" style="188" customWidth="1"/>
    <col min="2567" max="2567" width="13.85546875" style="188" customWidth="1"/>
    <col min="2568" max="2568" width="20" style="188" customWidth="1"/>
    <col min="2569" max="2569" width="13.85546875" style="188" customWidth="1"/>
    <col min="2570" max="2570" width="18.42578125" style="188" customWidth="1"/>
    <col min="2571" max="2571" width="11.42578125" style="188" customWidth="1"/>
    <col min="2572" max="2572" width="10.7109375" style="188" customWidth="1"/>
    <col min="2573" max="2573" width="9.140625" style="188"/>
    <col min="2574" max="2574" width="9.140625" style="188" customWidth="1"/>
    <col min="2575" max="2577" width="9.140625" style="188"/>
    <col min="2578" max="2578" width="9.140625" style="188" customWidth="1"/>
    <col min="2579" max="2587" width="0" style="188" hidden="1" customWidth="1"/>
    <col min="2588" max="2816" width="9.140625" style="188"/>
    <col min="2817" max="2817" width="45.140625" style="188" customWidth="1"/>
    <col min="2818" max="2818" width="14.42578125" style="188" customWidth="1"/>
    <col min="2819" max="2819" width="18.28515625" style="188" customWidth="1"/>
    <col min="2820" max="2820" width="14.5703125" style="188" customWidth="1"/>
    <col min="2821" max="2821" width="10.42578125" style="188" customWidth="1"/>
    <col min="2822" max="2822" width="9.28515625" style="188" customWidth="1"/>
    <col min="2823" max="2823" width="13.85546875" style="188" customWidth="1"/>
    <col min="2824" max="2824" width="20" style="188" customWidth="1"/>
    <col min="2825" max="2825" width="13.85546875" style="188" customWidth="1"/>
    <col min="2826" max="2826" width="18.42578125" style="188" customWidth="1"/>
    <col min="2827" max="2827" width="11.42578125" style="188" customWidth="1"/>
    <col min="2828" max="2828" width="10.7109375" style="188" customWidth="1"/>
    <col min="2829" max="2829" width="9.140625" style="188"/>
    <col min="2830" max="2830" width="9.140625" style="188" customWidth="1"/>
    <col min="2831" max="2833" width="9.140625" style="188"/>
    <col min="2834" max="2834" width="9.140625" style="188" customWidth="1"/>
    <col min="2835" max="2843" width="0" style="188" hidden="1" customWidth="1"/>
    <col min="2844" max="3072" width="9.140625" style="188"/>
    <col min="3073" max="3073" width="45.140625" style="188" customWidth="1"/>
    <col min="3074" max="3074" width="14.42578125" style="188" customWidth="1"/>
    <col min="3075" max="3075" width="18.28515625" style="188" customWidth="1"/>
    <col min="3076" max="3076" width="14.5703125" style="188" customWidth="1"/>
    <col min="3077" max="3077" width="10.42578125" style="188" customWidth="1"/>
    <col min="3078" max="3078" width="9.28515625" style="188" customWidth="1"/>
    <col min="3079" max="3079" width="13.85546875" style="188" customWidth="1"/>
    <col min="3080" max="3080" width="20" style="188" customWidth="1"/>
    <col min="3081" max="3081" width="13.85546875" style="188" customWidth="1"/>
    <col min="3082" max="3082" width="18.42578125" style="188" customWidth="1"/>
    <col min="3083" max="3083" width="11.42578125" style="188" customWidth="1"/>
    <col min="3084" max="3084" width="10.7109375" style="188" customWidth="1"/>
    <col min="3085" max="3085" width="9.140625" style="188"/>
    <col min="3086" max="3086" width="9.140625" style="188" customWidth="1"/>
    <col min="3087" max="3089" width="9.140625" style="188"/>
    <col min="3090" max="3090" width="9.140625" style="188" customWidth="1"/>
    <col min="3091" max="3099" width="0" style="188" hidden="1" customWidth="1"/>
    <col min="3100" max="3328" width="9.140625" style="188"/>
    <col min="3329" max="3329" width="45.140625" style="188" customWidth="1"/>
    <col min="3330" max="3330" width="14.42578125" style="188" customWidth="1"/>
    <col min="3331" max="3331" width="18.28515625" style="188" customWidth="1"/>
    <col min="3332" max="3332" width="14.5703125" style="188" customWidth="1"/>
    <col min="3333" max="3333" width="10.42578125" style="188" customWidth="1"/>
    <col min="3334" max="3334" width="9.28515625" style="188" customWidth="1"/>
    <col min="3335" max="3335" width="13.85546875" style="188" customWidth="1"/>
    <col min="3336" max="3336" width="20" style="188" customWidth="1"/>
    <col min="3337" max="3337" width="13.85546875" style="188" customWidth="1"/>
    <col min="3338" max="3338" width="18.42578125" style="188" customWidth="1"/>
    <col min="3339" max="3339" width="11.42578125" style="188" customWidth="1"/>
    <col min="3340" max="3340" width="10.7109375" style="188" customWidth="1"/>
    <col min="3341" max="3341" width="9.140625" style="188"/>
    <col min="3342" max="3342" width="9.140625" style="188" customWidth="1"/>
    <col min="3343" max="3345" width="9.140625" style="188"/>
    <col min="3346" max="3346" width="9.140625" style="188" customWidth="1"/>
    <col min="3347" max="3355" width="0" style="188" hidden="1" customWidth="1"/>
    <col min="3356" max="3584" width="9.140625" style="188"/>
    <col min="3585" max="3585" width="45.140625" style="188" customWidth="1"/>
    <col min="3586" max="3586" width="14.42578125" style="188" customWidth="1"/>
    <col min="3587" max="3587" width="18.28515625" style="188" customWidth="1"/>
    <col min="3588" max="3588" width="14.5703125" style="188" customWidth="1"/>
    <col min="3589" max="3589" width="10.42578125" style="188" customWidth="1"/>
    <col min="3590" max="3590" width="9.28515625" style="188" customWidth="1"/>
    <col min="3591" max="3591" width="13.85546875" style="188" customWidth="1"/>
    <col min="3592" max="3592" width="20" style="188" customWidth="1"/>
    <col min="3593" max="3593" width="13.85546875" style="188" customWidth="1"/>
    <col min="3594" max="3594" width="18.42578125" style="188" customWidth="1"/>
    <col min="3595" max="3595" width="11.42578125" style="188" customWidth="1"/>
    <col min="3596" max="3596" width="10.7109375" style="188" customWidth="1"/>
    <col min="3597" max="3597" width="9.140625" style="188"/>
    <col min="3598" max="3598" width="9.140625" style="188" customWidth="1"/>
    <col min="3599" max="3601" width="9.140625" style="188"/>
    <col min="3602" max="3602" width="9.140625" style="188" customWidth="1"/>
    <col min="3603" max="3611" width="0" style="188" hidden="1" customWidth="1"/>
    <col min="3612" max="3840" width="9.140625" style="188"/>
    <col min="3841" max="3841" width="45.140625" style="188" customWidth="1"/>
    <col min="3842" max="3842" width="14.42578125" style="188" customWidth="1"/>
    <col min="3843" max="3843" width="18.28515625" style="188" customWidth="1"/>
    <col min="3844" max="3844" width="14.5703125" style="188" customWidth="1"/>
    <col min="3845" max="3845" width="10.42578125" style="188" customWidth="1"/>
    <col min="3846" max="3846" width="9.28515625" style="188" customWidth="1"/>
    <col min="3847" max="3847" width="13.85546875" style="188" customWidth="1"/>
    <col min="3848" max="3848" width="20" style="188" customWidth="1"/>
    <col min="3849" max="3849" width="13.85546875" style="188" customWidth="1"/>
    <col min="3850" max="3850" width="18.42578125" style="188" customWidth="1"/>
    <col min="3851" max="3851" width="11.42578125" style="188" customWidth="1"/>
    <col min="3852" max="3852" width="10.7109375" style="188" customWidth="1"/>
    <col min="3853" max="3853" width="9.140625" style="188"/>
    <col min="3854" max="3854" width="9.140625" style="188" customWidth="1"/>
    <col min="3855" max="3857" width="9.140625" style="188"/>
    <col min="3858" max="3858" width="9.140625" style="188" customWidth="1"/>
    <col min="3859" max="3867" width="0" style="188" hidden="1" customWidth="1"/>
    <col min="3868" max="4096" width="9.140625" style="188"/>
    <col min="4097" max="4097" width="45.140625" style="188" customWidth="1"/>
    <col min="4098" max="4098" width="14.42578125" style="188" customWidth="1"/>
    <col min="4099" max="4099" width="18.28515625" style="188" customWidth="1"/>
    <col min="4100" max="4100" width="14.5703125" style="188" customWidth="1"/>
    <col min="4101" max="4101" width="10.42578125" style="188" customWidth="1"/>
    <col min="4102" max="4102" width="9.28515625" style="188" customWidth="1"/>
    <col min="4103" max="4103" width="13.85546875" style="188" customWidth="1"/>
    <col min="4104" max="4104" width="20" style="188" customWidth="1"/>
    <col min="4105" max="4105" width="13.85546875" style="188" customWidth="1"/>
    <col min="4106" max="4106" width="18.42578125" style="188" customWidth="1"/>
    <col min="4107" max="4107" width="11.42578125" style="188" customWidth="1"/>
    <col min="4108" max="4108" width="10.7109375" style="188" customWidth="1"/>
    <col min="4109" max="4109" width="9.140625" style="188"/>
    <col min="4110" max="4110" width="9.140625" style="188" customWidth="1"/>
    <col min="4111" max="4113" width="9.140625" style="188"/>
    <col min="4114" max="4114" width="9.140625" style="188" customWidth="1"/>
    <col min="4115" max="4123" width="0" style="188" hidden="1" customWidth="1"/>
    <col min="4124" max="4352" width="9.140625" style="188"/>
    <col min="4353" max="4353" width="45.140625" style="188" customWidth="1"/>
    <col min="4354" max="4354" width="14.42578125" style="188" customWidth="1"/>
    <col min="4355" max="4355" width="18.28515625" style="188" customWidth="1"/>
    <col min="4356" max="4356" width="14.5703125" style="188" customWidth="1"/>
    <col min="4357" max="4357" width="10.42578125" style="188" customWidth="1"/>
    <col min="4358" max="4358" width="9.28515625" style="188" customWidth="1"/>
    <col min="4359" max="4359" width="13.85546875" style="188" customWidth="1"/>
    <col min="4360" max="4360" width="20" style="188" customWidth="1"/>
    <col min="4361" max="4361" width="13.85546875" style="188" customWidth="1"/>
    <col min="4362" max="4362" width="18.42578125" style="188" customWidth="1"/>
    <col min="4363" max="4363" width="11.42578125" style="188" customWidth="1"/>
    <col min="4364" max="4364" width="10.7109375" style="188" customWidth="1"/>
    <col min="4365" max="4365" width="9.140625" style="188"/>
    <col min="4366" max="4366" width="9.140625" style="188" customWidth="1"/>
    <col min="4367" max="4369" width="9.140625" style="188"/>
    <col min="4370" max="4370" width="9.140625" style="188" customWidth="1"/>
    <col min="4371" max="4379" width="0" style="188" hidden="1" customWidth="1"/>
    <col min="4380" max="4608" width="9.140625" style="188"/>
    <col min="4609" max="4609" width="45.140625" style="188" customWidth="1"/>
    <col min="4610" max="4610" width="14.42578125" style="188" customWidth="1"/>
    <col min="4611" max="4611" width="18.28515625" style="188" customWidth="1"/>
    <col min="4612" max="4612" width="14.5703125" style="188" customWidth="1"/>
    <col min="4613" max="4613" width="10.42578125" style="188" customWidth="1"/>
    <col min="4614" max="4614" width="9.28515625" style="188" customWidth="1"/>
    <col min="4615" max="4615" width="13.85546875" style="188" customWidth="1"/>
    <col min="4616" max="4616" width="20" style="188" customWidth="1"/>
    <col min="4617" max="4617" width="13.85546875" style="188" customWidth="1"/>
    <col min="4618" max="4618" width="18.42578125" style="188" customWidth="1"/>
    <col min="4619" max="4619" width="11.42578125" style="188" customWidth="1"/>
    <col min="4620" max="4620" width="10.7109375" style="188" customWidth="1"/>
    <col min="4621" max="4621" width="9.140625" style="188"/>
    <col min="4622" max="4622" width="9.140625" style="188" customWidth="1"/>
    <col min="4623" max="4625" width="9.140625" style="188"/>
    <col min="4626" max="4626" width="9.140625" style="188" customWidth="1"/>
    <col min="4627" max="4635" width="0" style="188" hidden="1" customWidth="1"/>
    <col min="4636" max="4864" width="9.140625" style="188"/>
    <col min="4865" max="4865" width="45.140625" style="188" customWidth="1"/>
    <col min="4866" max="4866" width="14.42578125" style="188" customWidth="1"/>
    <col min="4867" max="4867" width="18.28515625" style="188" customWidth="1"/>
    <col min="4868" max="4868" width="14.5703125" style="188" customWidth="1"/>
    <col min="4869" max="4869" width="10.42578125" style="188" customWidth="1"/>
    <col min="4870" max="4870" width="9.28515625" style="188" customWidth="1"/>
    <col min="4871" max="4871" width="13.85546875" style="188" customWidth="1"/>
    <col min="4872" max="4872" width="20" style="188" customWidth="1"/>
    <col min="4873" max="4873" width="13.85546875" style="188" customWidth="1"/>
    <col min="4874" max="4874" width="18.42578125" style="188" customWidth="1"/>
    <col min="4875" max="4875" width="11.42578125" style="188" customWidth="1"/>
    <col min="4876" max="4876" width="10.7109375" style="188" customWidth="1"/>
    <col min="4877" max="4877" width="9.140625" style="188"/>
    <col min="4878" max="4878" width="9.140625" style="188" customWidth="1"/>
    <col min="4879" max="4881" width="9.140625" style="188"/>
    <col min="4882" max="4882" width="9.140625" style="188" customWidth="1"/>
    <col min="4883" max="4891" width="0" style="188" hidden="1" customWidth="1"/>
    <col min="4892" max="5120" width="9.140625" style="188"/>
    <col min="5121" max="5121" width="45.140625" style="188" customWidth="1"/>
    <col min="5122" max="5122" width="14.42578125" style="188" customWidth="1"/>
    <col min="5123" max="5123" width="18.28515625" style="188" customWidth="1"/>
    <col min="5124" max="5124" width="14.5703125" style="188" customWidth="1"/>
    <col min="5125" max="5125" width="10.42578125" style="188" customWidth="1"/>
    <col min="5126" max="5126" width="9.28515625" style="188" customWidth="1"/>
    <col min="5127" max="5127" width="13.85546875" style="188" customWidth="1"/>
    <col min="5128" max="5128" width="20" style="188" customWidth="1"/>
    <col min="5129" max="5129" width="13.85546875" style="188" customWidth="1"/>
    <col min="5130" max="5130" width="18.42578125" style="188" customWidth="1"/>
    <col min="5131" max="5131" width="11.42578125" style="188" customWidth="1"/>
    <col min="5132" max="5132" width="10.7109375" style="188" customWidth="1"/>
    <col min="5133" max="5133" width="9.140625" style="188"/>
    <col min="5134" max="5134" width="9.140625" style="188" customWidth="1"/>
    <col min="5135" max="5137" width="9.140625" style="188"/>
    <col min="5138" max="5138" width="9.140625" style="188" customWidth="1"/>
    <col min="5139" max="5147" width="0" style="188" hidden="1" customWidth="1"/>
    <col min="5148" max="5376" width="9.140625" style="188"/>
    <col min="5377" max="5377" width="45.140625" style="188" customWidth="1"/>
    <col min="5378" max="5378" width="14.42578125" style="188" customWidth="1"/>
    <col min="5379" max="5379" width="18.28515625" style="188" customWidth="1"/>
    <col min="5380" max="5380" width="14.5703125" style="188" customWidth="1"/>
    <col min="5381" max="5381" width="10.42578125" style="188" customWidth="1"/>
    <col min="5382" max="5382" width="9.28515625" style="188" customWidth="1"/>
    <col min="5383" max="5383" width="13.85546875" style="188" customWidth="1"/>
    <col min="5384" max="5384" width="20" style="188" customWidth="1"/>
    <col min="5385" max="5385" width="13.85546875" style="188" customWidth="1"/>
    <col min="5386" max="5386" width="18.42578125" style="188" customWidth="1"/>
    <col min="5387" max="5387" width="11.42578125" style="188" customWidth="1"/>
    <col min="5388" max="5388" width="10.7109375" style="188" customWidth="1"/>
    <col min="5389" max="5389" width="9.140625" style="188"/>
    <col min="5390" max="5390" width="9.140625" style="188" customWidth="1"/>
    <col min="5391" max="5393" width="9.140625" style="188"/>
    <col min="5394" max="5394" width="9.140625" style="188" customWidth="1"/>
    <col min="5395" max="5403" width="0" style="188" hidden="1" customWidth="1"/>
    <col min="5404" max="5632" width="9.140625" style="188"/>
    <col min="5633" max="5633" width="45.140625" style="188" customWidth="1"/>
    <col min="5634" max="5634" width="14.42578125" style="188" customWidth="1"/>
    <col min="5635" max="5635" width="18.28515625" style="188" customWidth="1"/>
    <col min="5636" max="5636" width="14.5703125" style="188" customWidth="1"/>
    <col min="5637" max="5637" width="10.42578125" style="188" customWidth="1"/>
    <col min="5638" max="5638" width="9.28515625" style="188" customWidth="1"/>
    <col min="5639" max="5639" width="13.85546875" style="188" customWidth="1"/>
    <col min="5640" max="5640" width="20" style="188" customWidth="1"/>
    <col min="5641" max="5641" width="13.85546875" style="188" customWidth="1"/>
    <col min="5642" max="5642" width="18.42578125" style="188" customWidth="1"/>
    <col min="5643" max="5643" width="11.42578125" style="188" customWidth="1"/>
    <col min="5644" max="5644" width="10.7109375" style="188" customWidth="1"/>
    <col min="5645" max="5645" width="9.140625" style="188"/>
    <col min="5646" max="5646" width="9.140625" style="188" customWidth="1"/>
    <col min="5647" max="5649" width="9.140625" style="188"/>
    <col min="5650" max="5650" width="9.140625" style="188" customWidth="1"/>
    <col min="5651" max="5659" width="0" style="188" hidden="1" customWidth="1"/>
    <col min="5660" max="5888" width="9.140625" style="188"/>
    <col min="5889" max="5889" width="45.140625" style="188" customWidth="1"/>
    <col min="5890" max="5890" width="14.42578125" style="188" customWidth="1"/>
    <col min="5891" max="5891" width="18.28515625" style="188" customWidth="1"/>
    <col min="5892" max="5892" width="14.5703125" style="188" customWidth="1"/>
    <col min="5893" max="5893" width="10.42578125" style="188" customWidth="1"/>
    <col min="5894" max="5894" width="9.28515625" style="188" customWidth="1"/>
    <col min="5895" max="5895" width="13.85546875" style="188" customWidth="1"/>
    <col min="5896" max="5896" width="20" style="188" customWidth="1"/>
    <col min="5897" max="5897" width="13.85546875" style="188" customWidth="1"/>
    <col min="5898" max="5898" width="18.42578125" style="188" customWidth="1"/>
    <col min="5899" max="5899" width="11.42578125" style="188" customWidth="1"/>
    <col min="5900" max="5900" width="10.7109375" style="188" customWidth="1"/>
    <col min="5901" max="5901" width="9.140625" style="188"/>
    <col min="5902" max="5902" width="9.140625" style="188" customWidth="1"/>
    <col min="5903" max="5905" width="9.140625" style="188"/>
    <col min="5906" max="5906" width="9.140625" style="188" customWidth="1"/>
    <col min="5907" max="5915" width="0" style="188" hidden="1" customWidth="1"/>
    <col min="5916" max="6144" width="9.140625" style="188"/>
    <col min="6145" max="6145" width="45.140625" style="188" customWidth="1"/>
    <col min="6146" max="6146" width="14.42578125" style="188" customWidth="1"/>
    <col min="6147" max="6147" width="18.28515625" style="188" customWidth="1"/>
    <col min="6148" max="6148" width="14.5703125" style="188" customWidth="1"/>
    <col min="6149" max="6149" width="10.42578125" style="188" customWidth="1"/>
    <col min="6150" max="6150" width="9.28515625" style="188" customWidth="1"/>
    <col min="6151" max="6151" width="13.85546875" style="188" customWidth="1"/>
    <col min="6152" max="6152" width="20" style="188" customWidth="1"/>
    <col min="6153" max="6153" width="13.85546875" style="188" customWidth="1"/>
    <col min="6154" max="6154" width="18.42578125" style="188" customWidth="1"/>
    <col min="6155" max="6155" width="11.42578125" style="188" customWidth="1"/>
    <col min="6156" max="6156" width="10.7109375" style="188" customWidth="1"/>
    <col min="6157" max="6157" width="9.140625" style="188"/>
    <col min="6158" max="6158" width="9.140625" style="188" customWidth="1"/>
    <col min="6159" max="6161" width="9.140625" style="188"/>
    <col min="6162" max="6162" width="9.140625" style="188" customWidth="1"/>
    <col min="6163" max="6171" width="0" style="188" hidden="1" customWidth="1"/>
    <col min="6172" max="6400" width="9.140625" style="188"/>
    <col min="6401" max="6401" width="45.140625" style="188" customWidth="1"/>
    <col min="6402" max="6402" width="14.42578125" style="188" customWidth="1"/>
    <col min="6403" max="6403" width="18.28515625" style="188" customWidth="1"/>
    <col min="6404" max="6404" width="14.5703125" style="188" customWidth="1"/>
    <col min="6405" max="6405" width="10.42578125" style="188" customWidth="1"/>
    <col min="6406" max="6406" width="9.28515625" style="188" customWidth="1"/>
    <col min="6407" max="6407" width="13.85546875" style="188" customWidth="1"/>
    <col min="6408" max="6408" width="20" style="188" customWidth="1"/>
    <col min="6409" max="6409" width="13.85546875" style="188" customWidth="1"/>
    <col min="6410" max="6410" width="18.42578125" style="188" customWidth="1"/>
    <col min="6411" max="6411" width="11.42578125" style="188" customWidth="1"/>
    <col min="6412" max="6412" width="10.7109375" style="188" customWidth="1"/>
    <col min="6413" max="6413" width="9.140625" style="188"/>
    <col min="6414" max="6414" width="9.140625" style="188" customWidth="1"/>
    <col min="6415" max="6417" width="9.140625" style="188"/>
    <col min="6418" max="6418" width="9.140625" style="188" customWidth="1"/>
    <col min="6419" max="6427" width="0" style="188" hidden="1" customWidth="1"/>
    <col min="6428" max="6656" width="9.140625" style="188"/>
    <col min="6657" max="6657" width="45.140625" style="188" customWidth="1"/>
    <col min="6658" max="6658" width="14.42578125" style="188" customWidth="1"/>
    <col min="6659" max="6659" width="18.28515625" style="188" customWidth="1"/>
    <col min="6660" max="6660" width="14.5703125" style="188" customWidth="1"/>
    <col min="6661" max="6661" width="10.42578125" style="188" customWidth="1"/>
    <col min="6662" max="6662" width="9.28515625" style="188" customWidth="1"/>
    <col min="6663" max="6663" width="13.85546875" style="188" customWidth="1"/>
    <col min="6664" max="6664" width="20" style="188" customWidth="1"/>
    <col min="6665" max="6665" width="13.85546875" style="188" customWidth="1"/>
    <col min="6666" max="6666" width="18.42578125" style="188" customWidth="1"/>
    <col min="6667" max="6667" width="11.42578125" style="188" customWidth="1"/>
    <col min="6668" max="6668" width="10.7109375" style="188" customWidth="1"/>
    <col min="6669" max="6669" width="9.140625" style="188"/>
    <col min="6670" max="6670" width="9.140625" style="188" customWidth="1"/>
    <col min="6671" max="6673" width="9.140625" style="188"/>
    <col min="6674" max="6674" width="9.140625" style="188" customWidth="1"/>
    <col min="6675" max="6683" width="0" style="188" hidden="1" customWidth="1"/>
    <col min="6684" max="6912" width="9.140625" style="188"/>
    <col min="6913" max="6913" width="45.140625" style="188" customWidth="1"/>
    <col min="6914" max="6914" width="14.42578125" style="188" customWidth="1"/>
    <col min="6915" max="6915" width="18.28515625" style="188" customWidth="1"/>
    <col min="6916" max="6916" width="14.5703125" style="188" customWidth="1"/>
    <col min="6917" max="6917" width="10.42578125" style="188" customWidth="1"/>
    <col min="6918" max="6918" width="9.28515625" style="188" customWidth="1"/>
    <col min="6919" max="6919" width="13.85546875" style="188" customWidth="1"/>
    <col min="6920" max="6920" width="20" style="188" customWidth="1"/>
    <col min="6921" max="6921" width="13.85546875" style="188" customWidth="1"/>
    <col min="6922" max="6922" width="18.42578125" style="188" customWidth="1"/>
    <col min="6923" max="6923" width="11.42578125" style="188" customWidth="1"/>
    <col min="6924" max="6924" width="10.7109375" style="188" customWidth="1"/>
    <col min="6925" max="6925" width="9.140625" style="188"/>
    <col min="6926" max="6926" width="9.140625" style="188" customWidth="1"/>
    <col min="6927" max="6929" width="9.140625" style="188"/>
    <col min="6930" max="6930" width="9.140625" style="188" customWidth="1"/>
    <col min="6931" max="6939" width="0" style="188" hidden="1" customWidth="1"/>
    <col min="6940" max="7168" width="9.140625" style="188"/>
    <col min="7169" max="7169" width="45.140625" style="188" customWidth="1"/>
    <col min="7170" max="7170" width="14.42578125" style="188" customWidth="1"/>
    <col min="7171" max="7171" width="18.28515625" style="188" customWidth="1"/>
    <col min="7172" max="7172" width="14.5703125" style="188" customWidth="1"/>
    <col min="7173" max="7173" width="10.42578125" style="188" customWidth="1"/>
    <col min="7174" max="7174" width="9.28515625" style="188" customWidth="1"/>
    <col min="7175" max="7175" width="13.85546875" style="188" customWidth="1"/>
    <col min="7176" max="7176" width="20" style="188" customWidth="1"/>
    <col min="7177" max="7177" width="13.85546875" style="188" customWidth="1"/>
    <col min="7178" max="7178" width="18.42578125" style="188" customWidth="1"/>
    <col min="7179" max="7179" width="11.42578125" style="188" customWidth="1"/>
    <col min="7180" max="7180" width="10.7109375" style="188" customWidth="1"/>
    <col min="7181" max="7181" width="9.140625" style="188"/>
    <col min="7182" max="7182" width="9.140625" style="188" customWidth="1"/>
    <col min="7183" max="7185" width="9.140625" style="188"/>
    <col min="7186" max="7186" width="9.140625" style="188" customWidth="1"/>
    <col min="7187" max="7195" width="0" style="188" hidden="1" customWidth="1"/>
    <col min="7196" max="7424" width="9.140625" style="188"/>
    <col min="7425" max="7425" width="45.140625" style="188" customWidth="1"/>
    <col min="7426" max="7426" width="14.42578125" style="188" customWidth="1"/>
    <col min="7427" max="7427" width="18.28515625" style="188" customWidth="1"/>
    <col min="7428" max="7428" width="14.5703125" style="188" customWidth="1"/>
    <col min="7429" max="7429" width="10.42578125" style="188" customWidth="1"/>
    <col min="7430" max="7430" width="9.28515625" style="188" customWidth="1"/>
    <col min="7431" max="7431" width="13.85546875" style="188" customWidth="1"/>
    <col min="7432" max="7432" width="20" style="188" customWidth="1"/>
    <col min="7433" max="7433" width="13.85546875" style="188" customWidth="1"/>
    <col min="7434" max="7434" width="18.42578125" style="188" customWidth="1"/>
    <col min="7435" max="7435" width="11.42578125" style="188" customWidth="1"/>
    <col min="7436" max="7436" width="10.7109375" style="188" customWidth="1"/>
    <col min="7437" max="7437" width="9.140625" style="188"/>
    <col min="7438" max="7438" width="9.140625" style="188" customWidth="1"/>
    <col min="7439" max="7441" width="9.140625" style="188"/>
    <col min="7442" max="7442" width="9.140625" style="188" customWidth="1"/>
    <col min="7443" max="7451" width="0" style="188" hidden="1" customWidth="1"/>
    <col min="7452" max="7680" width="9.140625" style="188"/>
    <col min="7681" max="7681" width="45.140625" style="188" customWidth="1"/>
    <col min="7682" max="7682" width="14.42578125" style="188" customWidth="1"/>
    <col min="7683" max="7683" width="18.28515625" style="188" customWidth="1"/>
    <col min="7684" max="7684" width="14.5703125" style="188" customWidth="1"/>
    <col min="7685" max="7685" width="10.42578125" style="188" customWidth="1"/>
    <col min="7686" max="7686" width="9.28515625" style="188" customWidth="1"/>
    <col min="7687" max="7687" width="13.85546875" style="188" customWidth="1"/>
    <col min="7688" max="7688" width="20" style="188" customWidth="1"/>
    <col min="7689" max="7689" width="13.85546875" style="188" customWidth="1"/>
    <col min="7690" max="7690" width="18.42578125" style="188" customWidth="1"/>
    <col min="7691" max="7691" width="11.42578125" style="188" customWidth="1"/>
    <col min="7692" max="7692" width="10.7109375" style="188" customWidth="1"/>
    <col min="7693" max="7693" width="9.140625" style="188"/>
    <col min="7694" max="7694" width="9.140625" style="188" customWidth="1"/>
    <col min="7695" max="7697" width="9.140625" style="188"/>
    <col min="7698" max="7698" width="9.140625" style="188" customWidth="1"/>
    <col min="7699" max="7707" width="0" style="188" hidden="1" customWidth="1"/>
    <col min="7708" max="7936" width="9.140625" style="188"/>
    <col min="7937" max="7937" width="45.140625" style="188" customWidth="1"/>
    <col min="7938" max="7938" width="14.42578125" style="188" customWidth="1"/>
    <col min="7939" max="7939" width="18.28515625" style="188" customWidth="1"/>
    <col min="7940" max="7940" width="14.5703125" style="188" customWidth="1"/>
    <col min="7941" max="7941" width="10.42578125" style="188" customWidth="1"/>
    <col min="7942" max="7942" width="9.28515625" style="188" customWidth="1"/>
    <col min="7943" max="7943" width="13.85546875" style="188" customWidth="1"/>
    <col min="7944" max="7944" width="20" style="188" customWidth="1"/>
    <col min="7945" max="7945" width="13.85546875" style="188" customWidth="1"/>
    <col min="7946" max="7946" width="18.42578125" style="188" customWidth="1"/>
    <col min="7947" max="7947" width="11.42578125" style="188" customWidth="1"/>
    <col min="7948" max="7948" width="10.7109375" style="188" customWidth="1"/>
    <col min="7949" max="7949" width="9.140625" style="188"/>
    <col min="7950" max="7950" width="9.140625" style="188" customWidth="1"/>
    <col min="7951" max="7953" width="9.140625" style="188"/>
    <col min="7954" max="7954" width="9.140625" style="188" customWidth="1"/>
    <col min="7955" max="7963" width="0" style="188" hidden="1" customWidth="1"/>
    <col min="7964" max="8192" width="9.140625" style="188"/>
    <col min="8193" max="8193" width="45.140625" style="188" customWidth="1"/>
    <col min="8194" max="8194" width="14.42578125" style="188" customWidth="1"/>
    <col min="8195" max="8195" width="18.28515625" style="188" customWidth="1"/>
    <col min="8196" max="8196" width="14.5703125" style="188" customWidth="1"/>
    <col min="8197" max="8197" width="10.42578125" style="188" customWidth="1"/>
    <col min="8198" max="8198" width="9.28515625" style="188" customWidth="1"/>
    <col min="8199" max="8199" width="13.85546875" style="188" customWidth="1"/>
    <col min="8200" max="8200" width="20" style="188" customWidth="1"/>
    <col min="8201" max="8201" width="13.85546875" style="188" customWidth="1"/>
    <col min="8202" max="8202" width="18.42578125" style="188" customWidth="1"/>
    <col min="8203" max="8203" width="11.42578125" style="188" customWidth="1"/>
    <col min="8204" max="8204" width="10.7109375" style="188" customWidth="1"/>
    <col min="8205" max="8205" width="9.140625" style="188"/>
    <col min="8206" max="8206" width="9.140625" style="188" customWidth="1"/>
    <col min="8207" max="8209" width="9.140625" style="188"/>
    <col min="8210" max="8210" width="9.140625" style="188" customWidth="1"/>
    <col min="8211" max="8219" width="0" style="188" hidden="1" customWidth="1"/>
    <col min="8220" max="8448" width="9.140625" style="188"/>
    <col min="8449" max="8449" width="45.140625" style="188" customWidth="1"/>
    <col min="8450" max="8450" width="14.42578125" style="188" customWidth="1"/>
    <col min="8451" max="8451" width="18.28515625" style="188" customWidth="1"/>
    <col min="8452" max="8452" width="14.5703125" style="188" customWidth="1"/>
    <col min="8453" max="8453" width="10.42578125" style="188" customWidth="1"/>
    <col min="8454" max="8454" width="9.28515625" style="188" customWidth="1"/>
    <col min="8455" max="8455" width="13.85546875" style="188" customWidth="1"/>
    <col min="8456" max="8456" width="20" style="188" customWidth="1"/>
    <col min="8457" max="8457" width="13.85546875" style="188" customWidth="1"/>
    <col min="8458" max="8458" width="18.42578125" style="188" customWidth="1"/>
    <col min="8459" max="8459" width="11.42578125" style="188" customWidth="1"/>
    <col min="8460" max="8460" width="10.7109375" style="188" customWidth="1"/>
    <col min="8461" max="8461" width="9.140625" style="188"/>
    <col min="8462" max="8462" width="9.140625" style="188" customWidth="1"/>
    <col min="8463" max="8465" width="9.140625" style="188"/>
    <col min="8466" max="8466" width="9.140625" style="188" customWidth="1"/>
    <col min="8467" max="8475" width="0" style="188" hidden="1" customWidth="1"/>
    <col min="8476" max="8704" width="9.140625" style="188"/>
    <col min="8705" max="8705" width="45.140625" style="188" customWidth="1"/>
    <col min="8706" max="8706" width="14.42578125" style="188" customWidth="1"/>
    <col min="8707" max="8707" width="18.28515625" style="188" customWidth="1"/>
    <col min="8708" max="8708" width="14.5703125" style="188" customWidth="1"/>
    <col min="8709" max="8709" width="10.42578125" style="188" customWidth="1"/>
    <col min="8710" max="8710" width="9.28515625" style="188" customWidth="1"/>
    <col min="8711" max="8711" width="13.85546875" style="188" customWidth="1"/>
    <col min="8712" max="8712" width="20" style="188" customWidth="1"/>
    <col min="8713" max="8713" width="13.85546875" style="188" customWidth="1"/>
    <col min="8714" max="8714" width="18.42578125" style="188" customWidth="1"/>
    <col min="8715" max="8715" width="11.42578125" style="188" customWidth="1"/>
    <col min="8716" max="8716" width="10.7109375" style="188" customWidth="1"/>
    <col min="8717" max="8717" width="9.140625" style="188"/>
    <col min="8718" max="8718" width="9.140625" style="188" customWidth="1"/>
    <col min="8719" max="8721" width="9.140625" style="188"/>
    <col min="8722" max="8722" width="9.140625" style="188" customWidth="1"/>
    <col min="8723" max="8731" width="0" style="188" hidden="1" customWidth="1"/>
    <col min="8732" max="8960" width="9.140625" style="188"/>
    <col min="8961" max="8961" width="45.140625" style="188" customWidth="1"/>
    <col min="8962" max="8962" width="14.42578125" style="188" customWidth="1"/>
    <col min="8963" max="8963" width="18.28515625" style="188" customWidth="1"/>
    <col min="8964" max="8964" width="14.5703125" style="188" customWidth="1"/>
    <col min="8965" max="8965" width="10.42578125" style="188" customWidth="1"/>
    <col min="8966" max="8966" width="9.28515625" style="188" customWidth="1"/>
    <col min="8967" max="8967" width="13.85546875" style="188" customWidth="1"/>
    <col min="8968" max="8968" width="20" style="188" customWidth="1"/>
    <col min="8969" max="8969" width="13.85546875" style="188" customWidth="1"/>
    <col min="8970" max="8970" width="18.42578125" style="188" customWidth="1"/>
    <col min="8971" max="8971" width="11.42578125" style="188" customWidth="1"/>
    <col min="8972" max="8972" width="10.7109375" style="188" customWidth="1"/>
    <col min="8973" max="8973" width="9.140625" style="188"/>
    <col min="8974" max="8974" width="9.140625" style="188" customWidth="1"/>
    <col min="8975" max="8977" width="9.140625" style="188"/>
    <col min="8978" max="8978" width="9.140625" style="188" customWidth="1"/>
    <col min="8979" max="8987" width="0" style="188" hidden="1" customWidth="1"/>
    <col min="8988" max="9216" width="9.140625" style="188"/>
    <col min="9217" max="9217" width="45.140625" style="188" customWidth="1"/>
    <col min="9218" max="9218" width="14.42578125" style="188" customWidth="1"/>
    <col min="9219" max="9219" width="18.28515625" style="188" customWidth="1"/>
    <col min="9220" max="9220" width="14.5703125" style="188" customWidth="1"/>
    <col min="9221" max="9221" width="10.42578125" style="188" customWidth="1"/>
    <col min="9222" max="9222" width="9.28515625" style="188" customWidth="1"/>
    <col min="9223" max="9223" width="13.85546875" style="188" customWidth="1"/>
    <col min="9224" max="9224" width="20" style="188" customWidth="1"/>
    <col min="9225" max="9225" width="13.85546875" style="188" customWidth="1"/>
    <col min="9226" max="9226" width="18.42578125" style="188" customWidth="1"/>
    <col min="9227" max="9227" width="11.42578125" style="188" customWidth="1"/>
    <col min="9228" max="9228" width="10.7109375" style="188" customWidth="1"/>
    <col min="9229" max="9229" width="9.140625" style="188"/>
    <col min="9230" max="9230" width="9.140625" style="188" customWidth="1"/>
    <col min="9231" max="9233" width="9.140625" style="188"/>
    <col min="9234" max="9234" width="9.140625" style="188" customWidth="1"/>
    <col min="9235" max="9243" width="0" style="188" hidden="1" customWidth="1"/>
    <col min="9244" max="9472" width="9.140625" style="188"/>
    <col min="9473" max="9473" width="45.140625" style="188" customWidth="1"/>
    <col min="9474" max="9474" width="14.42578125" style="188" customWidth="1"/>
    <col min="9475" max="9475" width="18.28515625" style="188" customWidth="1"/>
    <col min="9476" max="9476" width="14.5703125" style="188" customWidth="1"/>
    <col min="9477" max="9477" width="10.42578125" style="188" customWidth="1"/>
    <col min="9478" max="9478" width="9.28515625" style="188" customWidth="1"/>
    <col min="9479" max="9479" width="13.85546875" style="188" customWidth="1"/>
    <col min="9480" max="9480" width="20" style="188" customWidth="1"/>
    <col min="9481" max="9481" width="13.85546875" style="188" customWidth="1"/>
    <col min="9482" max="9482" width="18.42578125" style="188" customWidth="1"/>
    <col min="9483" max="9483" width="11.42578125" style="188" customWidth="1"/>
    <col min="9484" max="9484" width="10.7109375" style="188" customWidth="1"/>
    <col min="9485" max="9485" width="9.140625" style="188"/>
    <col min="9486" max="9486" width="9.140625" style="188" customWidth="1"/>
    <col min="9487" max="9489" width="9.140625" style="188"/>
    <col min="9490" max="9490" width="9.140625" style="188" customWidth="1"/>
    <col min="9491" max="9499" width="0" style="188" hidden="1" customWidth="1"/>
    <col min="9500" max="9728" width="9.140625" style="188"/>
    <col min="9729" max="9729" width="45.140625" style="188" customWidth="1"/>
    <col min="9730" max="9730" width="14.42578125" style="188" customWidth="1"/>
    <col min="9731" max="9731" width="18.28515625" style="188" customWidth="1"/>
    <col min="9732" max="9732" width="14.5703125" style="188" customWidth="1"/>
    <col min="9733" max="9733" width="10.42578125" style="188" customWidth="1"/>
    <col min="9734" max="9734" width="9.28515625" style="188" customWidth="1"/>
    <col min="9735" max="9735" width="13.85546875" style="188" customWidth="1"/>
    <col min="9736" max="9736" width="20" style="188" customWidth="1"/>
    <col min="9737" max="9737" width="13.85546875" style="188" customWidth="1"/>
    <col min="9738" max="9738" width="18.42578125" style="188" customWidth="1"/>
    <col min="9739" max="9739" width="11.42578125" style="188" customWidth="1"/>
    <col min="9740" max="9740" width="10.7109375" style="188" customWidth="1"/>
    <col min="9741" max="9741" width="9.140625" style="188"/>
    <col min="9742" max="9742" width="9.140625" style="188" customWidth="1"/>
    <col min="9743" max="9745" width="9.140625" style="188"/>
    <col min="9746" max="9746" width="9.140625" style="188" customWidth="1"/>
    <col min="9747" max="9755" width="0" style="188" hidden="1" customWidth="1"/>
    <col min="9756" max="9984" width="9.140625" style="188"/>
    <col min="9985" max="9985" width="45.140625" style="188" customWidth="1"/>
    <col min="9986" max="9986" width="14.42578125" style="188" customWidth="1"/>
    <col min="9987" max="9987" width="18.28515625" style="188" customWidth="1"/>
    <col min="9988" max="9988" width="14.5703125" style="188" customWidth="1"/>
    <col min="9989" max="9989" width="10.42578125" style="188" customWidth="1"/>
    <col min="9990" max="9990" width="9.28515625" style="188" customWidth="1"/>
    <col min="9991" max="9991" width="13.85546875" style="188" customWidth="1"/>
    <col min="9992" max="9992" width="20" style="188" customWidth="1"/>
    <col min="9993" max="9993" width="13.85546875" style="188" customWidth="1"/>
    <col min="9994" max="9994" width="18.42578125" style="188" customWidth="1"/>
    <col min="9995" max="9995" width="11.42578125" style="188" customWidth="1"/>
    <col min="9996" max="9996" width="10.7109375" style="188" customWidth="1"/>
    <col min="9997" max="9997" width="9.140625" style="188"/>
    <col min="9998" max="9998" width="9.140625" style="188" customWidth="1"/>
    <col min="9999" max="10001" width="9.140625" style="188"/>
    <col min="10002" max="10002" width="9.140625" style="188" customWidth="1"/>
    <col min="10003" max="10011" width="0" style="188" hidden="1" customWidth="1"/>
    <col min="10012" max="10240" width="9.140625" style="188"/>
    <col min="10241" max="10241" width="45.140625" style="188" customWidth="1"/>
    <col min="10242" max="10242" width="14.42578125" style="188" customWidth="1"/>
    <col min="10243" max="10243" width="18.28515625" style="188" customWidth="1"/>
    <col min="10244" max="10244" width="14.5703125" style="188" customWidth="1"/>
    <col min="10245" max="10245" width="10.42578125" style="188" customWidth="1"/>
    <col min="10246" max="10246" width="9.28515625" style="188" customWidth="1"/>
    <col min="10247" max="10247" width="13.85546875" style="188" customWidth="1"/>
    <col min="10248" max="10248" width="20" style="188" customWidth="1"/>
    <col min="10249" max="10249" width="13.85546875" style="188" customWidth="1"/>
    <col min="10250" max="10250" width="18.42578125" style="188" customWidth="1"/>
    <col min="10251" max="10251" width="11.42578125" style="188" customWidth="1"/>
    <col min="10252" max="10252" width="10.7109375" style="188" customWidth="1"/>
    <col min="10253" max="10253" width="9.140625" style="188"/>
    <col min="10254" max="10254" width="9.140625" style="188" customWidth="1"/>
    <col min="10255" max="10257" width="9.140625" style="188"/>
    <col min="10258" max="10258" width="9.140625" style="188" customWidth="1"/>
    <col min="10259" max="10267" width="0" style="188" hidden="1" customWidth="1"/>
    <col min="10268" max="10496" width="9.140625" style="188"/>
    <col min="10497" max="10497" width="45.140625" style="188" customWidth="1"/>
    <col min="10498" max="10498" width="14.42578125" style="188" customWidth="1"/>
    <col min="10499" max="10499" width="18.28515625" style="188" customWidth="1"/>
    <col min="10500" max="10500" width="14.5703125" style="188" customWidth="1"/>
    <col min="10501" max="10501" width="10.42578125" style="188" customWidth="1"/>
    <col min="10502" max="10502" width="9.28515625" style="188" customWidth="1"/>
    <col min="10503" max="10503" width="13.85546875" style="188" customWidth="1"/>
    <col min="10504" max="10504" width="20" style="188" customWidth="1"/>
    <col min="10505" max="10505" width="13.85546875" style="188" customWidth="1"/>
    <col min="10506" max="10506" width="18.42578125" style="188" customWidth="1"/>
    <col min="10507" max="10507" width="11.42578125" style="188" customWidth="1"/>
    <col min="10508" max="10508" width="10.7109375" style="188" customWidth="1"/>
    <col min="10509" max="10509" width="9.140625" style="188"/>
    <col min="10510" max="10510" width="9.140625" style="188" customWidth="1"/>
    <col min="10511" max="10513" width="9.140625" style="188"/>
    <col min="10514" max="10514" width="9.140625" style="188" customWidth="1"/>
    <col min="10515" max="10523" width="0" style="188" hidden="1" customWidth="1"/>
    <col min="10524" max="10752" width="9.140625" style="188"/>
    <col min="10753" max="10753" width="45.140625" style="188" customWidth="1"/>
    <col min="10754" max="10754" width="14.42578125" style="188" customWidth="1"/>
    <col min="10755" max="10755" width="18.28515625" style="188" customWidth="1"/>
    <col min="10756" max="10756" width="14.5703125" style="188" customWidth="1"/>
    <col min="10757" max="10757" width="10.42578125" style="188" customWidth="1"/>
    <col min="10758" max="10758" width="9.28515625" style="188" customWidth="1"/>
    <col min="10759" max="10759" width="13.85546875" style="188" customWidth="1"/>
    <col min="10760" max="10760" width="20" style="188" customWidth="1"/>
    <col min="10761" max="10761" width="13.85546875" style="188" customWidth="1"/>
    <col min="10762" max="10762" width="18.42578125" style="188" customWidth="1"/>
    <col min="10763" max="10763" width="11.42578125" style="188" customWidth="1"/>
    <col min="10764" max="10764" width="10.7109375" style="188" customWidth="1"/>
    <col min="10765" max="10765" width="9.140625" style="188"/>
    <col min="10766" max="10766" width="9.140625" style="188" customWidth="1"/>
    <col min="10767" max="10769" width="9.140625" style="188"/>
    <col min="10770" max="10770" width="9.140625" style="188" customWidth="1"/>
    <col min="10771" max="10779" width="0" style="188" hidden="1" customWidth="1"/>
    <col min="10780" max="11008" width="9.140625" style="188"/>
    <col min="11009" max="11009" width="45.140625" style="188" customWidth="1"/>
    <col min="11010" max="11010" width="14.42578125" style="188" customWidth="1"/>
    <col min="11011" max="11011" width="18.28515625" style="188" customWidth="1"/>
    <col min="11012" max="11012" width="14.5703125" style="188" customWidth="1"/>
    <col min="11013" max="11013" width="10.42578125" style="188" customWidth="1"/>
    <col min="11014" max="11014" width="9.28515625" style="188" customWidth="1"/>
    <col min="11015" max="11015" width="13.85546875" style="188" customWidth="1"/>
    <col min="11016" max="11016" width="20" style="188" customWidth="1"/>
    <col min="11017" max="11017" width="13.85546875" style="188" customWidth="1"/>
    <col min="11018" max="11018" width="18.42578125" style="188" customWidth="1"/>
    <col min="11019" max="11019" width="11.42578125" style="188" customWidth="1"/>
    <col min="11020" max="11020" width="10.7109375" style="188" customWidth="1"/>
    <col min="11021" max="11021" width="9.140625" style="188"/>
    <col min="11022" max="11022" width="9.140625" style="188" customWidth="1"/>
    <col min="11023" max="11025" width="9.140625" style="188"/>
    <col min="11026" max="11026" width="9.140625" style="188" customWidth="1"/>
    <col min="11027" max="11035" width="0" style="188" hidden="1" customWidth="1"/>
    <col min="11036" max="11264" width="9.140625" style="188"/>
    <col min="11265" max="11265" width="45.140625" style="188" customWidth="1"/>
    <col min="11266" max="11266" width="14.42578125" style="188" customWidth="1"/>
    <col min="11267" max="11267" width="18.28515625" style="188" customWidth="1"/>
    <col min="11268" max="11268" width="14.5703125" style="188" customWidth="1"/>
    <col min="11269" max="11269" width="10.42578125" style="188" customWidth="1"/>
    <col min="11270" max="11270" width="9.28515625" style="188" customWidth="1"/>
    <col min="11271" max="11271" width="13.85546875" style="188" customWidth="1"/>
    <col min="11272" max="11272" width="20" style="188" customWidth="1"/>
    <col min="11273" max="11273" width="13.85546875" style="188" customWidth="1"/>
    <col min="11274" max="11274" width="18.42578125" style="188" customWidth="1"/>
    <col min="11275" max="11275" width="11.42578125" style="188" customWidth="1"/>
    <col min="11276" max="11276" width="10.7109375" style="188" customWidth="1"/>
    <col min="11277" max="11277" width="9.140625" style="188"/>
    <col min="11278" max="11278" width="9.140625" style="188" customWidth="1"/>
    <col min="11279" max="11281" width="9.140625" style="188"/>
    <col min="11282" max="11282" width="9.140625" style="188" customWidth="1"/>
    <col min="11283" max="11291" width="0" style="188" hidden="1" customWidth="1"/>
    <col min="11292" max="11520" width="9.140625" style="188"/>
    <col min="11521" max="11521" width="45.140625" style="188" customWidth="1"/>
    <col min="11522" max="11522" width="14.42578125" style="188" customWidth="1"/>
    <col min="11523" max="11523" width="18.28515625" style="188" customWidth="1"/>
    <col min="11524" max="11524" width="14.5703125" style="188" customWidth="1"/>
    <col min="11525" max="11525" width="10.42578125" style="188" customWidth="1"/>
    <col min="11526" max="11526" width="9.28515625" style="188" customWidth="1"/>
    <col min="11527" max="11527" width="13.85546875" style="188" customWidth="1"/>
    <col min="11528" max="11528" width="20" style="188" customWidth="1"/>
    <col min="11529" max="11529" width="13.85546875" style="188" customWidth="1"/>
    <col min="11530" max="11530" width="18.42578125" style="188" customWidth="1"/>
    <col min="11531" max="11531" width="11.42578125" style="188" customWidth="1"/>
    <col min="11532" max="11532" width="10.7109375" style="188" customWidth="1"/>
    <col min="11533" max="11533" width="9.140625" style="188"/>
    <col min="11534" max="11534" width="9.140625" style="188" customWidth="1"/>
    <col min="11535" max="11537" width="9.140625" style="188"/>
    <col min="11538" max="11538" width="9.140625" style="188" customWidth="1"/>
    <col min="11539" max="11547" width="0" style="188" hidden="1" customWidth="1"/>
    <col min="11548" max="11776" width="9.140625" style="188"/>
    <col min="11777" max="11777" width="45.140625" style="188" customWidth="1"/>
    <col min="11778" max="11778" width="14.42578125" style="188" customWidth="1"/>
    <col min="11779" max="11779" width="18.28515625" style="188" customWidth="1"/>
    <col min="11780" max="11780" width="14.5703125" style="188" customWidth="1"/>
    <col min="11781" max="11781" width="10.42578125" style="188" customWidth="1"/>
    <col min="11782" max="11782" width="9.28515625" style="188" customWidth="1"/>
    <col min="11783" max="11783" width="13.85546875" style="188" customWidth="1"/>
    <col min="11784" max="11784" width="20" style="188" customWidth="1"/>
    <col min="11785" max="11785" width="13.85546875" style="188" customWidth="1"/>
    <col min="11786" max="11786" width="18.42578125" style="188" customWidth="1"/>
    <col min="11787" max="11787" width="11.42578125" style="188" customWidth="1"/>
    <col min="11788" max="11788" width="10.7109375" style="188" customWidth="1"/>
    <col min="11789" max="11789" width="9.140625" style="188"/>
    <col min="11790" max="11790" width="9.140625" style="188" customWidth="1"/>
    <col min="11791" max="11793" width="9.140625" style="188"/>
    <col min="11794" max="11794" width="9.140625" style="188" customWidth="1"/>
    <col min="11795" max="11803" width="0" style="188" hidden="1" customWidth="1"/>
    <col min="11804" max="12032" width="9.140625" style="188"/>
    <col min="12033" max="12033" width="45.140625" style="188" customWidth="1"/>
    <col min="12034" max="12034" width="14.42578125" style="188" customWidth="1"/>
    <col min="12035" max="12035" width="18.28515625" style="188" customWidth="1"/>
    <col min="12036" max="12036" width="14.5703125" style="188" customWidth="1"/>
    <col min="12037" max="12037" width="10.42578125" style="188" customWidth="1"/>
    <col min="12038" max="12038" width="9.28515625" style="188" customWidth="1"/>
    <col min="12039" max="12039" width="13.85546875" style="188" customWidth="1"/>
    <col min="12040" max="12040" width="20" style="188" customWidth="1"/>
    <col min="12041" max="12041" width="13.85546875" style="188" customWidth="1"/>
    <col min="12042" max="12042" width="18.42578125" style="188" customWidth="1"/>
    <col min="12043" max="12043" width="11.42578125" style="188" customWidth="1"/>
    <col min="12044" max="12044" width="10.7109375" style="188" customWidth="1"/>
    <col min="12045" max="12045" width="9.140625" style="188"/>
    <col min="12046" max="12046" width="9.140625" style="188" customWidth="1"/>
    <col min="12047" max="12049" width="9.140625" style="188"/>
    <col min="12050" max="12050" width="9.140625" style="188" customWidth="1"/>
    <col min="12051" max="12059" width="0" style="188" hidden="1" customWidth="1"/>
    <col min="12060" max="12288" width="9.140625" style="188"/>
    <col min="12289" max="12289" width="45.140625" style="188" customWidth="1"/>
    <col min="12290" max="12290" width="14.42578125" style="188" customWidth="1"/>
    <col min="12291" max="12291" width="18.28515625" style="188" customWidth="1"/>
    <col min="12292" max="12292" width="14.5703125" style="188" customWidth="1"/>
    <col min="12293" max="12293" width="10.42578125" style="188" customWidth="1"/>
    <col min="12294" max="12294" width="9.28515625" style="188" customWidth="1"/>
    <col min="12295" max="12295" width="13.85546875" style="188" customWidth="1"/>
    <col min="12296" max="12296" width="20" style="188" customWidth="1"/>
    <col min="12297" max="12297" width="13.85546875" style="188" customWidth="1"/>
    <col min="12298" max="12298" width="18.42578125" style="188" customWidth="1"/>
    <col min="12299" max="12299" width="11.42578125" style="188" customWidth="1"/>
    <col min="12300" max="12300" width="10.7109375" style="188" customWidth="1"/>
    <col min="12301" max="12301" width="9.140625" style="188"/>
    <col min="12302" max="12302" width="9.140625" style="188" customWidth="1"/>
    <col min="12303" max="12305" width="9.140625" style="188"/>
    <col min="12306" max="12306" width="9.140625" style="188" customWidth="1"/>
    <col min="12307" max="12315" width="0" style="188" hidden="1" customWidth="1"/>
    <col min="12316" max="12544" width="9.140625" style="188"/>
    <col min="12545" max="12545" width="45.140625" style="188" customWidth="1"/>
    <col min="12546" max="12546" width="14.42578125" style="188" customWidth="1"/>
    <col min="12547" max="12547" width="18.28515625" style="188" customWidth="1"/>
    <col min="12548" max="12548" width="14.5703125" style="188" customWidth="1"/>
    <col min="12549" max="12549" width="10.42578125" style="188" customWidth="1"/>
    <col min="12550" max="12550" width="9.28515625" style="188" customWidth="1"/>
    <col min="12551" max="12551" width="13.85546875" style="188" customWidth="1"/>
    <col min="12552" max="12552" width="20" style="188" customWidth="1"/>
    <col min="12553" max="12553" width="13.85546875" style="188" customWidth="1"/>
    <col min="12554" max="12554" width="18.42578125" style="188" customWidth="1"/>
    <col min="12555" max="12555" width="11.42578125" style="188" customWidth="1"/>
    <col min="12556" max="12556" width="10.7109375" style="188" customWidth="1"/>
    <col min="12557" max="12557" width="9.140625" style="188"/>
    <col min="12558" max="12558" width="9.140625" style="188" customWidth="1"/>
    <col min="12559" max="12561" width="9.140625" style="188"/>
    <col min="12562" max="12562" width="9.140625" style="188" customWidth="1"/>
    <col min="12563" max="12571" width="0" style="188" hidden="1" customWidth="1"/>
    <col min="12572" max="12800" width="9.140625" style="188"/>
    <col min="12801" max="12801" width="45.140625" style="188" customWidth="1"/>
    <col min="12802" max="12802" width="14.42578125" style="188" customWidth="1"/>
    <col min="12803" max="12803" width="18.28515625" style="188" customWidth="1"/>
    <col min="12804" max="12804" width="14.5703125" style="188" customWidth="1"/>
    <col min="12805" max="12805" width="10.42578125" style="188" customWidth="1"/>
    <col min="12806" max="12806" width="9.28515625" style="188" customWidth="1"/>
    <col min="12807" max="12807" width="13.85546875" style="188" customWidth="1"/>
    <col min="12808" max="12808" width="20" style="188" customWidth="1"/>
    <col min="12809" max="12809" width="13.85546875" style="188" customWidth="1"/>
    <col min="12810" max="12810" width="18.42578125" style="188" customWidth="1"/>
    <col min="12811" max="12811" width="11.42578125" style="188" customWidth="1"/>
    <col min="12812" max="12812" width="10.7109375" style="188" customWidth="1"/>
    <col min="12813" max="12813" width="9.140625" style="188"/>
    <col min="12814" max="12814" width="9.140625" style="188" customWidth="1"/>
    <col min="12815" max="12817" width="9.140625" style="188"/>
    <col min="12818" max="12818" width="9.140625" style="188" customWidth="1"/>
    <col min="12819" max="12827" width="0" style="188" hidden="1" customWidth="1"/>
    <col min="12828" max="13056" width="9.140625" style="188"/>
    <col min="13057" max="13057" width="45.140625" style="188" customWidth="1"/>
    <col min="13058" max="13058" width="14.42578125" style="188" customWidth="1"/>
    <col min="13059" max="13059" width="18.28515625" style="188" customWidth="1"/>
    <col min="13060" max="13060" width="14.5703125" style="188" customWidth="1"/>
    <col min="13061" max="13061" width="10.42578125" style="188" customWidth="1"/>
    <col min="13062" max="13062" width="9.28515625" style="188" customWidth="1"/>
    <col min="13063" max="13063" width="13.85546875" style="188" customWidth="1"/>
    <col min="13064" max="13064" width="20" style="188" customWidth="1"/>
    <col min="13065" max="13065" width="13.85546875" style="188" customWidth="1"/>
    <col min="13066" max="13066" width="18.42578125" style="188" customWidth="1"/>
    <col min="13067" max="13067" width="11.42578125" style="188" customWidth="1"/>
    <col min="13068" max="13068" width="10.7109375" style="188" customWidth="1"/>
    <col min="13069" max="13069" width="9.140625" style="188"/>
    <col min="13070" max="13070" width="9.140625" style="188" customWidth="1"/>
    <col min="13071" max="13073" width="9.140625" style="188"/>
    <col min="13074" max="13074" width="9.140625" style="188" customWidth="1"/>
    <col min="13075" max="13083" width="0" style="188" hidden="1" customWidth="1"/>
    <col min="13084" max="13312" width="9.140625" style="188"/>
    <col min="13313" max="13313" width="45.140625" style="188" customWidth="1"/>
    <col min="13314" max="13314" width="14.42578125" style="188" customWidth="1"/>
    <col min="13315" max="13315" width="18.28515625" style="188" customWidth="1"/>
    <col min="13316" max="13316" width="14.5703125" style="188" customWidth="1"/>
    <col min="13317" max="13317" width="10.42578125" style="188" customWidth="1"/>
    <col min="13318" max="13318" width="9.28515625" style="188" customWidth="1"/>
    <col min="13319" max="13319" width="13.85546875" style="188" customWidth="1"/>
    <col min="13320" max="13320" width="20" style="188" customWidth="1"/>
    <col min="13321" max="13321" width="13.85546875" style="188" customWidth="1"/>
    <col min="13322" max="13322" width="18.42578125" style="188" customWidth="1"/>
    <col min="13323" max="13323" width="11.42578125" style="188" customWidth="1"/>
    <col min="13324" max="13324" width="10.7109375" style="188" customWidth="1"/>
    <col min="13325" max="13325" width="9.140625" style="188"/>
    <col min="13326" max="13326" width="9.140625" style="188" customWidth="1"/>
    <col min="13327" max="13329" width="9.140625" style="188"/>
    <col min="13330" max="13330" width="9.140625" style="188" customWidth="1"/>
    <col min="13331" max="13339" width="0" style="188" hidden="1" customWidth="1"/>
    <col min="13340" max="13568" width="9.140625" style="188"/>
    <col min="13569" max="13569" width="45.140625" style="188" customWidth="1"/>
    <col min="13570" max="13570" width="14.42578125" style="188" customWidth="1"/>
    <col min="13571" max="13571" width="18.28515625" style="188" customWidth="1"/>
    <col min="13572" max="13572" width="14.5703125" style="188" customWidth="1"/>
    <col min="13573" max="13573" width="10.42578125" style="188" customWidth="1"/>
    <col min="13574" max="13574" width="9.28515625" style="188" customWidth="1"/>
    <col min="13575" max="13575" width="13.85546875" style="188" customWidth="1"/>
    <col min="13576" max="13576" width="20" style="188" customWidth="1"/>
    <col min="13577" max="13577" width="13.85546875" style="188" customWidth="1"/>
    <col min="13578" max="13578" width="18.42578125" style="188" customWidth="1"/>
    <col min="13579" max="13579" width="11.42578125" style="188" customWidth="1"/>
    <col min="13580" max="13580" width="10.7109375" style="188" customWidth="1"/>
    <col min="13581" max="13581" width="9.140625" style="188"/>
    <col min="13582" max="13582" width="9.140625" style="188" customWidth="1"/>
    <col min="13583" max="13585" width="9.140625" style="188"/>
    <col min="13586" max="13586" width="9.140625" style="188" customWidth="1"/>
    <col min="13587" max="13595" width="0" style="188" hidden="1" customWidth="1"/>
    <col min="13596" max="13824" width="9.140625" style="188"/>
    <col min="13825" max="13825" width="45.140625" style="188" customWidth="1"/>
    <col min="13826" max="13826" width="14.42578125" style="188" customWidth="1"/>
    <col min="13827" max="13827" width="18.28515625" style="188" customWidth="1"/>
    <col min="13828" max="13828" width="14.5703125" style="188" customWidth="1"/>
    <col min="13829" max="13829" width="10.42578125" style="188" customWidth="1"/>
    <col min="13830" max="13830" width="9.28515625" style="188" customWidth="1"/>
    <col min="13831" max="13831" width="13.85546875" style="188" customWidth="1"/>
    <col min="13832" max="13832" width="20" style="188" customWidth="1"/>
    <col min="13833" max="13833" width="13.85546875" style="188" customWidth="1"/>
    <col min="13834" max="13834" width="18.42578125" style="188" customWidth="1"/>
    <col min="13835" max="13835" width="11.42578125" style="188" customWidth="1"/>
    <col min="13836" max="13836" width="10.7109375" style="188" customWidth="1"/>
    <col min="13837" max="13837" width="9.140625" style="188"/>
    <col min="13838" max="13838" width="9.140625" style="188" customWidth="1"/>
    <col min="13839" max="13841" width="9.140625" style="188"/>
    <col min="13842" max="13842" width="9.140625" style="188" customWidth="1"/>
    <col min="13843" max="13851" width="0" style="188" hidden="1" customWidth="1"/>
    <col min="13852" max="14080" width="9.140625" style="188"/>
    <col min="14081" max="14081" width="45.140625" style="188" customWidth="1"/>
    <col min="14082" max="14082" width="14.42578125" style="188" customWidth="1"/>
    <col min="14083" max="14083" width="18.28515625" style="188" customWidth="1"/>
    <col min="14084" max="14084" width="14.5703125" style="188" customWidth="1"/>
    <col min="14085" max="14085" width="10.42578125" style="188" customWidth="1"/>
    <col min="14086" max="14086" width="9.28515625" style="188" customWidth="1"/>
    <col min="14087" max="14087" width="13.85546875" style="188" customWidth="1"/>
    <col min="14088" max="14088" width="20" style="188" customWidth="1"/>
    <col min="14089" max="14089" width="13.85546875" style="188" customWidth="1"/>
    <col min="14090" max="14090" width="18.42578125" style="188" customWidth="1"/>
    <col min="14091" max="14091" width="11.42578125" style="188" customWidth="1"/>
    <col min="14092" max="14092" width="10.7109375" style="188" customWidth="1"/>
    <col min="14093" max="14093" width="9.140625" style="188"/>
    <col min="14094" max="14094" width="9.140625" style="188" customWidth="1"/>
    <col min="14095" max="14097" width="9.140625" style="188"/>
    <col min="14098" max="14098" width="9.140625" style="188" customWidth="1"/>
    <col min="14099" max="14107" width="0" style="188" hidden="1" customWidth="1"/>
    <col min="14108" max="14336" width="9.140625" style="188"/>
    <col min="14337" max="14337" width="45.140625" style="188" customWidth="1"/>
    <col min="14338" max="14338" width="14.42578125" style="188" customWidth="1"/>
    <col min="14339" max="14339" width="18.28515625" style="188" customWidth="1"/>
    <col min="14340" max="14340" width="14.5703125" style="188" customWidth="1"/>
    <col min="14341" max="14341" width="10.42578125" style="188" customWidth="1"/>
    <col min="14342" max="14342" width="9.28515625" style="188" customWidth="1"/>
    <col min="14343" max="14343" width="13.85546875" style="188" customWidth="1"/>
    <col min="14344" max="14344" width="20" style="188" customWidth="1"/>
    <col min="14345" max="14345" width="13.85546875" style="188" customWidth="1"/>
    <col min="14346" max="14346" width="18.42578125" style="188" customWidth="1"/>
    <col min="14347" max="14347" width="11.42578125" style="188" customWidth="1"/>
    <col min="14348" max="14348" width="10.7109375" style="188" customWidth="1"/>
    <col min="14349" max="14349" width="9.140625" style="188"/>
    <col min="14350" max="14350" width="9.140625" style="188" customWidth="1"/>
    <col min="14351" max="14353" width="9.140625" style="188"/>
    <col min="14354" max="14354" width="9.140625" style="188" customWidth="1"/>
    <col min="14355" max="14363" width="0" style="188" hidden="1" customWidth="1"/>
    <col min="14364" max="14592" width="9.140625" style="188"/>
    <col min="14593" max="14593" width="45.140625" style="188" customWidth="1"/>
    <col min="14594" max="14594" width="14.42578125" style="188" customWidth="1"/>
    <col min="14595" max="14595" width="18.28515625" style="188" customWidth="1"/>
    <col min="14596" max="14596" width="14.5703125" style="188" customWidth="1"/>
    <col min="14597" max="14597" width="10.42578125" style="188" customWidth="1"/>
    <col min="14598" max="14598" width="9.28515625" style="188" customWidth="1"/>
    <col min="14599" max="14599" width="13.85546875" style="188" customWidth="1"/>
    <col min="14600" max="14600" width="20" style="188" customWidth="1"/>
    <col min="14601" max="14601" width="13.85546875" style="188" customWidth="1"/>
    <col min="14602" max="14602" width="18.42578125" style="188" customWidth="1"/>
    <col min="14603" max="14603" width="11.42578125" style="188" customWidth="1"/>
    <col min="14604" max="14604" width="10.7109375" style="188" customWidth="1"/>
    <col min="14605" max="14605" width="9.140625" style="188"/>
    <col min="14606" max="14606" width="9.140625" style="188" customWidth="1"/>
    <col min="14607" max="14609" width="9.140625" style="188"/>
    <col min="14610" max="14610" width="9.140625" style="188" customWidth="1"/>
    <col min="14611" max="14619" width="0" style="188" hidden="1" customWidth="1"/>
    <col min="14620" max="14848" width="9.140625" style="188"/>
    <col min="14849" max="14849" width="45.140625" style="188" customWidth="1"/>
    <col min="14850" max="14850" width="14.42578125" style="188" customWidth="1"/>
    <col min="14851" max="14851" width="18.28515625" style="188" customWidth="1"/>
    <col min="14852" max="14852" width="14.5703125" style="188" customWidth="1"/>
    <col min="14853" max="14853" width="10.42578125" style="188" customWidth="1"/>
    <col min="14854" max="14854" width="9.28515625" style="188" customWidth="1"/>
    <col min="14855" max="14855" width="13.85546875" style="188" customWidth="1"/>
    <col min="14856" max="14856" width="20" style="188" customWidth="1"/>
    <col min="14857" max="14857" width="13.85546875" style="188" customWidth="1"/>
    <col min="14858" max="14858" width="18.42578125" style="188" customWidth="1"/>
    <col min="14859" max="14859" width="11.42578125" style="188" customWidth="1"/>
    <col min="14860" max="14860" width="10.7109375" style="188" customWidth="1"/>
    <col min="14861" max="14861" width="9.140625" style="188"/>
    <col min="14862" max="14862" width="9.140625" style="188" customWidth="1"/>
    <col min="14863" max="14865" width="9.140625" style="188"/>
    <col min="14866" max="14866" width="9.140625" style="188" customWidth="1"/>
    <col min="14867" max="14875" width="0" style="188" hidden="1" customWidth="1"/>
    <col min="14876" max="15104" width="9.140625" style="188"/>
    <col min="15105" max="15105" width="45.140625" style="188" customWidth="1"/>
    <col min="15106" max="15106" width="14.42578125" style="188" customWidth="1"/>
    <col min="15107" max="15107" width="18.28515625" style="188" customWidth="1"/>
    <col min="15108" max="15108" width="14.5703125" style="188" customWidth="1"/>
    <col min="15109" max="15109" width="10.42578125" style="188" customWidth="1"/>
    <col min="15110" max="15110" width="9.28515625" style="188" customWidth="1"/>
    <col min="15111" max="15111" width="13.85546875" style="188" customWidth="1"/>
    <col min="15112" max="15112" width="20" style="188" customWidth="1"/>
    <col min="15113" max="15113" width="13.85546875" style="188" customWidth="1"/>
    <col min="15114" max="15114" width="18.42578125" style="188" customWidth="1"/>
    <col min="15115" max="15115" width="11.42578125" style="188" customWidth="1"/>
    <col min="15116" max="15116" width="10.7109375" style="188" customWidth="1"/>
    <col min="15117" max="15117" width="9.140625" style="188"/>
    <col min="15118" max="15118" width="9.140625" style="188" customWidth="1"/>
    <col min="15119" max="15121" width="9.140625" style="188"/>
    <col min="15122" max="15122" width="9.140625" style="188" customWidth="1"/>
    <col min="15123" max="15131" width="0" style="188" hidden="1" customWidth="1"/>
    <col min="15132" max="15360" width="9.140625" style="188"/>
    <col min="15361" max="15361" width="45.140625" style="188" customWidth="1"/>
    <col min="15362" max="15362" width="14.42578125" style="188" customWidth="1"/>
    <col min="15363" max="15363" width="18.28515625" style="188" customWidth="1"/>
    <col min="15364" max="15364" width="14.5703125" style="188" customWidth="1"/>
    <col min="15365" max="15365" width="10.42578125" style="188" customWidth="1"/>
    <col min="15366" max="15366" width="9.28515625" style="188" customWidth="1"/>
    <col min="15367" max="15367" width="13.85546875" style="188" customWidth="1"/>
    <col min="15368" max="15368" width="20" style="188" customWidth="1"/>
    <col min="15369" max="15369" width="13.85546875" style="188" customWidth="1"/>
    <col min="15370" max="15370" width="18.42578125" style="188" customWidth="1"/>
    <col min="15371" max="15371" width="11.42578125" style="188" customWidth="1"/>
    <col min="15372" max="15372" width="10.7109375" style="188" customWidth="1"/>
    <col min="15373" max="15373" width="9.140625" style="188"/>
    <col min="15374" max="15374" width="9.140625" style="188" customWidth="1"/>
    <col min="15375" max="15377" width="9.140625" style="188"/>
    <col min="15378" max="15378" width="9.140625" style="188" customWidth="1"/>
    <col min="15379" max="15387" width="0" style="188" hidden="1" customWidth="1"/>
    <col min="15388" max="15616" width="9.140625" style="188"/>
    <col min="15617" max="15617" width="45.140625" style="188" customWidth="1"/>
    <col min="15618" max="15618" width="14.42578125" style="188" customWidth="1"/>
    <col min="15619" max="15619" width="18.28515625" style="188" customWidth="1"/>
    <col min="15620" max="15620" width="14.5703125" style="188" customWidth="1"/>
    <col min="15621" max="15621" width="10.42578125" style="188" customWidth="1"/>
    <col min="15622" max="15622" width="9.28515625" style="188" customWidth="1"/>
    <col min="15623" max="15623" width="13.85546875" style="188" customWidth="1"/>
    <col min="15624" max="15624" width="20" style="188" customWidth="1"/>
    <col min="15625" max="15625" width="13.85546875" style="188" customWidth="1"/>
    <col min="15626" max="15626" width="18.42578125" style="188" customWidth="1"/>
    <col min="15627" max="15627" width="11.42578125" style="188" customWidth="1"/>
    <col min="15628" max="15628" width="10.7109375" style="188" customWidth="1"/>
    <col min="15629" max="15629" width="9.140625" style="188"/>
    <col min="15630" max="15630" width="9.140625" style="188" customWidth="1"/>
    <col min="15631" max="15633" width="9.140625" style="188"/>
    <col min="15634" max="15634" width="9.140625" style="188" customWidth="1"/>
    <col min="15635" max="15643" width="0" style="188" hidden="1" customWidth="1"/>
    <col min="15644" max="15872" width="9.140625" style="188"/>
    <col min="15873" max="15873" width="45.140625" style="188" customWidth="1"/>
    <col min="15874" max="15874" width="14.42578125" style="188" customWidth="1"/>
    <col min="15875" max="15875" width="18.28515625" style="188" customWidth="1"/>
    <col min="15876" max="15876" width="14.5703125" style="188" customWidth="1"/>
    <col min="15877" max="15877" width="10.42578125" style="188" customWidth="1"/>
    <col min="15878" max="15878" width="9.28515625" style="188" customWidth="1"/>
    <col min="15879" max="15879" width="13.85546875" style="188" customWidth="1"/>
    <col min="15880" max="15880" width="20" style="188" customWidth="1"/>
    <col min="15881" max="15881" width="13.85546875" style="188" customWidth="1"/>
    <col min="15882" max="15882" width="18.42578125" style="188" customWidth="1"/>
    <col min="15883" max="15883" width="11.42578125" style="188" customWidth="1"/>
    <col min="15884" max="15884" width="10.7109375" style="188" customWidth="1"/>
    <col min="15885" max="15885" width="9.140625" style="188"/>
    <col min="15886" max="15886" width="9.140625" style="188" customWidth="1"/>
    <col min="15887" max="15889" width="9.140625" style="188"/>
    <col min="15890" max="15890" width="9.140625" style="188" customWidth="1"/>
    <col min="15891" max="15899" width="0" style="188" hidden="1" customWidth="1"/>
    <col min="15900" max="16128" width="9.140625" style="188"/>
    <col min="16129" max="16129" width="45.140625" style="188" customWidth="1"/>
    <col min="16130" max="16130" width="14.42578125" style="188" customWidth="1"/>
    <col min="16131" max="16131" width="18.28515625" style="188" customWidth="1"/>
    <col min="16132" max="16132" width="14.5703125" style="188" customWidth="1"/>
    <col min="16133" max="16133" width="10.42578125" style="188" customWidth="1"/>
    <col min="16134" max="16134" width="9.28515625" style="188" customWidth="1"/>
    <col min="16135" max="16135" width="13.85546875" style="188" customWidth="1"/>
    <col min="16136" max="16136" width="20" style="188" customWidth="1"/>
    <col min="16137" max="16137" width="13.85546875" style="188" customWidth="1"/>
    <col min="16138" max="16138" width="18.42578125" style="188" customWidth="1"/>
    <col min="16139" max="16139" width="11.42578125" style="188" customWidth="1"/>
    <col min="16140" max="16140" width="10.7109375" style="188" customWidth="1"/>
    <col min="16141" max="16141" width="9.140625" style="188"/>
    <col min="16142" max="16142" width="9.140625" style="188" customWidth="1"/>
    <col min="16143" max="16145" width="9.140625" style="188"/>
    <col min="16146" max="16146" width="9.140625" style="188" customWidth="1"/>
    <col min="16147" max="16155" width="0" style="188" hidden="1" customWidth="1"/>
    <col min="16156" max="16384" width="9.140625" style="188"/>
  </cols>
  <sheetData>
    <row r="2" spans="2:15" ht="24.75" customHeight="1">
      <c r="B2" s="819" t="str">
        <f>Słownik!B485</f>
        <v>SCR - parametry specyficzne zakładu</v>
      </c>
      <c r="C2" s="820"/>
      <c r="D2" s="820"/>
      <c r="E2" s="820"/>
      <c r="F2" s="820"/>
      <c r="G2" s="820"/>
      <c r="H2" s="820"/>
      <c r="I2" s="820"/>
      <c r="J2" s="820"/>
      <c r="K2" s="820"/>
      <c r="L2" s="820"/>
      <c r="M2" s="820"/>
      <c r="N2" s="820"/>
      <c r="O2" s="821"/>
    </row>
    <row r="3" spans="2:15">
      <c r="B3" s="191" t="str">
        <f>Słownik!B10</f>
        <v>Nazwa zakładu ubezpieczeń/reasekuracji:</v>
      </c>
      <c r="C3" s="191"/>
      <c r="D3" s="192"/>
      <c r="E3" s="192"/>
      <c r="F3" s="192"/>
      <c r="G3" s="192"/>
      <c r="H3" s="192"/>
      <c r="I3" s="192"/>
      <c r="J3" s="192"/>
      <c r="K3" s="192"/>
      <c r="L3" s="192"/>
      <c r="M3" s="192"/>
      <c r="N3" s="193"/>
      <c r="O3" s="194"/>
    </row>
    <row r="4" spans="2:15">
      <c r="B4" s="822" t="str">
        <f>IF(Nazwa_ZU=0," ",Nazwa_ZU)</f>
        <v xml:space="preserve"> </v>
      </c>
      <c r="C4" s="823"/>
      <c r="D4" s="248" t="str">
        <f>Słownik!$B$306</f>
        <v>Indeks</v>
      </c>
      <c r="E4" s="195"/>
      <c r="F4" s="195"/>
      <c r="G4" s="195"/>
      <c r="H4" s="196"/>
      <c r="I4" s="196"/>
      <c r="J4" s="197"/>
      <c r="K4" s="197"/>
      <c r="L4" s="197"/>
      <c r="M4" s="197"/>
      <c r="N4" s="197"/>
      <c r="O4" s="193"/>
    </row>
    <row r="5" spans="2:15">
      <c r="B5" s="198"/>
      <c r="C5" s="199"/>
      <c r="D5" s="199"/>
      <c r="E5" s="199"/>
      <c r="F5" s="199"/>
      <c r="G5" s="199"/>
      <c r="H5" s="199"/>
      <c r="I5" s="199"/>
      <c r="J5" s="199"/>
      <c r="K5" s="199"/>
      <c r="L5" s="199"/>
      <c r="M5" s="199"/>
      <c r="N5" s="200"/>
      <c r="O5" s="193"/>
    </row>
    <row r="6" spans="2:15">
      <c r="B6" s="201"/>
      <c r="C6" s="193"/>
      <c r="D6" s="193"/>
      <c r="E6" s="193"/>
      <c r="F6" s="193"/>
      <c r="G6" s="193"/>
      <c r="H6" s="193"/>
      <c r="I6" s="193"/>
      <c r="J6" s="193"/>
      <c r="K6" s="193"/>
      <c r="L6" s="193"/>
      <c r="M6" s="193"/>
      <c r="N6" s="193"/>
      <c r="O6" s="193"/>
    </row>
    <row r="7" spans="2:15">
      <c r="B7" s="202" t="s">
        <v>37</v>
      </c>
      <c r="C7" s="203"/>
      <c r="D7" s="203"/>
      <c r="E7" s="203"/>
      <c r="F7" s="203"/>
      <c r="G7" s="203"/>
      <c r="H7" s="193"/>
      <c r="I7" s="193"/>
      <c r="J7" s="193"/>
      <c r="K7" s="193"/>
      <c r="L7" s="193"/>
      <c r="M7" s="193"/>
      <c r="N7" s="193"/>
      <c r="O7" s="193"/>
    </row>
    <row r="8" spans="2:15">
      <c r="B8" s="929"/>
      <c r="C8" s="930"/>
      <c r="D8" s="930"/>
      <c r="E8" s="930"/>
      <c r="F8" s="930"/>
      <c r="G8" s="930"/>
      <c r="H8" s="930"/>
      <c r="I8" s="930"/>
      <c r="J8" s="930"/>
      <c r="K8" s="930"/>
      <c r="L8" s="931"/>
      <c r="M8" s="193"/>
      <c r="N8" s="193"/>
      <c r="O8" s="193"/>
    </row>
    <row r="9" spans="2:15">
      <c r="B9" s="932" t="s">
        <v>1030</v>
      </c>
      <c r="C9" s="927"/>
      <c r="D9" s="927"/>
      <c r="E9" s="927"/>
      <c r="F9" s="927"/>
      <c r="G9" s="927"/>
      <c r="H9" s="927"/>
      <c r="I9" s="927"/>
      <c r="J9" s="927"/>
      <c r="K9" s="927"/>
      <c r="L9" s="928"/>
      <c r="M9" s="193"/>
      <c r="N9" s="193"/>
      <c r="O9" s="193"/>
    </row>
    <row r="10" spans="2:15">
      <c r="B10" s="926" t="s">
        <v>1031</v>
      </c>
      <c r="C10" s="927"/>
      <c r="D10" s="927"/>
      <c r="E10" s="927"/>
      <c r="F10" s="927"/>
      <c r="G10" s="927"/>
      <c r="H10" s="927"/>
      <c r="I10" s="927"/>
      <c r="J10" s="927"/>
      <c r="K10" s="927"/>
      <c r="L10" s="928"/>
      <c r="M10" s="193"/>
      <c r="N10" s="193"/>
      <c r="O10" s="193"/>
    </row>
    <row r="11" spans="2:15">
      <c r="B11" s="926" t="s">
        <v>1032</v>
      </c>
      <c r="C11" s="927"/>
      <c r="D11" s="927"/>
      <c r="E11" s="927"/>
      <c r="F11" s="927"/>
      <c r="G11" s="927"/>
      <c r="H11" s="927"/>
      <c r="I11" s="927"/>
      <c r="J11" s="927"/>
      <c r="K11" s="927"/>
      <c r="L11" s="928"/>
      <c r="M11" s="193"/>
      <c r="N11" s="193"/>
      <c r="O11" s="193"/>
    </row>
    <row r="12" spans="2:15">
      <c r="B12" s="926" t="s">
        <v>1033</v>
      </c>
      <c r="C12" s="927"/>
      <c r="D12" s="927"/>
      <c r="E12" s="927"/>
      <c r="F12" s="927"/>
      <c r="G12" s="927"/>
      <c r="H12" s="927"/>
      <c r="I12" s="927"/>
      <c r="J12" s="927"/>
      <c r="K12" s="927"/>
      <c r="L12" s="928"/>
      <c r="M12" s="193"/>
      <c r="N12" s="193"/>
      <c r="O12" s="193"/>
    </row>
    <row r="13" spans="2:15">
      <c r="B13" s="926"/>
      <c r="C13" s="927"/>
      <c r="D13" s="927"/>
      <c r="E13" s="927"/>
      <c r="F13" s="927"/>
      <c r="G13" s="927"/>
      <c r="H13" s="927"/>
      <c r="I13" s="927"/>
      <c r="J13" s="927"/>
      <c r="K13" s="927"/>
      <c r="L13" s="928"/>
      <c r="M13" s="193"/>
      <c r="N13" s="193"/>
      <c r="O13" s="193"/>
    </row>
    <row r="14" spans="2:15">
      <c r="B14" s="926" t="s">
        <v>1034</v>
      </c>
      <c r="C14" s="927"/>
      <c r="D14" s="927"/>
      <c r="E14" s="927"/>
      <c r="F14" s="927"/>
      <c r="G14" s="927"/>
      <c r="H14" s="927"/>
      <c r="I14" s="927"/>
      <c r="J14" s="927"/>
      <c r="K14" s="927"/>
      <c r="L14" s="928"/>
      <c r="M14" s="193"/>
      <c r="N14" s="193"/>
      <c r="O14" s="193"/>
    </row>
    <row r="15" spans="2:15">
      <c r="B15" s="926" t="s">
        <v>1035</v>
      </c>
      <c r="C15" s="927"/>
      <c r="D15" s="927"/>
      <c r="E15" s="927"/>
      <c r="F15" s="927"/>
      <c r="G15" s="927"/>
      <c r="H15" s="927"/>
      <c r="I15" s="927"/>
      <c r="J15" s="927"/>
      <c r="K15" s="927"/>
      <c r="L15" s="928"/>
      <c r="M15" s="193"/>
      <c r="N15" s="193"/>
      <c r="O15" s="193"/>
    </row>
    <row r="16" spans="2:15">
      <c r="B16" s="938"/>
      <c r="C16" s="939"/>
      <c r="D16" s="939"/>
      <c r="E16" s="939"/>
      <c r="F16" s="939"/>
      <c r="G16" s="939"/>
      <c r="H16" s="939"/>
      <c r="I16" s="939"/>
      <c r="J16" s="939"/>
      <c r="K16" s="939"/>
      <c r="L16" s="940"/>
      <c r="M16" s="193"/>
      <c r="N16" s="193"/>
      <c r="O16" s="193"/>
    </row>
    <row r="17" spans="2:23">
      <c r="B17" s="461"/>
      <c r="C17" s="461"/>
      <c r="D17" s="461"/>
      <c r="E17" s="461"/>
      <c r="F17" s="461"/>
      <c r="G17" s="461"/>
      <c r="H17" s="461"/>
      <c r="I17" s="461"/>
      <c r="J17" s="461"/>
      <c r="K17" s="461"/>
      <c r="L17" s="461"/>
      <c r="M17" s="461"/>
      <c r="N17" s="461"/>
      <c r="O17" s="461"/>
    </row>
    <row r="18" spans="2:23">
      <c r="B18" s="461"/>
      <c r="C18" s="461"/>
      <c r="D18" s="461"/>
      <c r="E18" s="461"/>
      <c r="F18" s="461"/>
      <c r="G18" s="461"/>
      <c r="H18" s="461"/>
      <c r="I18" s="461"/>
      <c r="J18" s="461"/>
      <c r="K18" s="461"/>
      <c r="L18" s="461"/>
      <c r="M18" s="461"/>
      <c r="N18" s="461"/>
      <c r="O18" s="461"/>
    </row>
    <row r="19" spans="2:23">
      <c r="B19" s="462"/>
      <c r="C19" s="463"/>
      <c r="D19" s="463"/>
      <c r="E19" s="463"/>
      <c r="F19" s="463"/>
      <c r="G19" s="463"/>
      <c r="H19" s="463"/>
      <c r="I19" s="463"/>
      <c r="J19" s="463"/>
      <c r="K19" s="463"/>
      <c r="L19" s="463"/>
      <c r="M19" s="464"/>
      <c r="N19" s="464"/>
      <c r="O19" s="464"/>
    </row>
    <row r="20" spans="2:23" ht="21.75" customHeight="1">
      <c r="B20" s="204"/>
      <c r="C20" s="824" t="str">
        <f>Słownik!$B$374</f>
        <v>Odchylenie standardowe dla ryzyka składki</v>
      </c>
      <c r="D20" s="907"/>
      <c r="E20" s="907"/>
      <c r="F20" s="907"/>
      <c r="G20" s="907"/>
      <c r="H20" s="907"/>
      <c r="I20" s="907"/>
      <c r="J20" s="907"/>
      <c r="K20" s="825"/>
      <c r="L20" s="907" t="str">
        <f>Słownik!$B$375</f>
        <v>Odchylenie standardowe dla ryzyka rezerw</v>
      </c>
      <c r="M20" s="907"/>
      <c r="N20" s="907"/>
      <c r="O20" s="825"/>
      <c r="S20" s="189"/>
    </row>
    <row r="21" spans="2:23" ht="120" customHeight="1">
      <c r="B21" s="933" t="str">
        <f>Słownik!B385</f>
        <v>Ryzyko składki i rezerw</v>
      </c>
      <c r="C21" s="123" t="str">
        <f>Słownik!$B$451</f>
        <v>Wybór opcji</v>
      </c>
      <c r="D21" s="123" t="str">
        <f>Słownik!$B$457</f>
        <v>Komunikat /Parametr standardowy NPR</v>
      </c>
      <c r="E21" s="123" t="str">
        <f>Słownik!$B$453</f>
        <v>USP sigma (netto/brutto) obliczony obliczony na podstawie standardowej metody</v>
      </c>
      <c r="F21" s="123" t="str">
        <f>Słownik!$B$454</f>
        <v>Długość szeregu czasowego dla danych (w latach)</v>
      </c>
      <c r="G21" s="123" t="str">
        <f>Słownik!$B$455</f>
        <v>Współczynnik wiarogodności</v>
      </c>
      <c r="H21" s="123" t="str">
        <f>Słownik!$B$456</f>
        <v xml:space="preserve">USP sigma z uwzgl. współczynnika wiarogodności </v>
      </c>
      <c r="I21" s="123" t="str">
        <f>Słownik!$B$457</f>
        <v>Komunikat /Parametr standardowy NPR</v>
      </c>
      <c r="J21" s="123" t="str">
        <f>Słownik!$B$458</f>
        <v>Współczynnik korygujący dla reasekuracji nieproporcjonalnej</v>
      </c>
      <c r="K21" s="123" t="str">
        <f>Słownik!$B$459</f>
        <v>Ostateczny parametr sigma</v>
      </c>
      <c r="L21" s="123" t="str">
        <f>Słownik!$B$460</f>
        <v>Parametr obliczony metodą standardową</v>
      </c>
      <c r="M21" s="123" t="str">
        <f>Słownik!$B$454</f>
        <v>Długość szeregu czasowego dla danych (w latach)</v>
      </c>
      <c r="N21" s="123" t="str">
        <f>Słownik!$B$455</f>
        <v>Współczynnik wiarogodności</v>
      </c>
      <c r="O21" s="123" t="str">
        <f>Słownik!$B$459</f>
        <v>Ostateczny parametr sigma</v>
      </c>
    </row>
    <row r="22" spans="2:23" ht="15" customHeight="1">
      <c r="B22" s="934"/>
      <c r="C22" s="205">
        <v>1</v>
      </c>
      <c r="D22" s="205">
        <v>2</v>
      </c>
      <c r="E22" s="205">
        <v>3</v>
      </c>
      <c r="F22" s="205">
        <v>4</v>
      </c>
      <c r="G22" s="205">
        <v>5</v>
      </c>
      <c r="H22" s="205">
        <v>6</v>
      </c>
      <c r="I22" s="205">
        <v>7</v>
      </c>
      <c r="J22" s="205">
        <v>8</v>
      </c>
      <c r="K22" s="205">
        <v>9</v>
      </c>
      <c r="L22" s="205">
        <v>10</v>
      </c>
      <c r="M22" s="205">
        <v>11</v>
      </c>
      <c r="N22" s="205">
        <v>12</v>
      </c>
      <c r="O22" s="205">
        <v>13</v>
      </c>
    </row>
    <row r="23" spans="2:23" ht="27" customHeight="1">
      <c r="B23" s="472" t="str">
        <f>Słownik!B135</f>
        <v>Ubezpieczenia OC z tyt. użytkowania pojazdów mechanicznych</v>
      </c>
      <c r="C23" s="108"/>
      <c r="D23" s="110" t="str">
        <f>IF(C23="Opcja 3",Parametry!D53,IF(C23="","uzupełnij kolumnę 1","wprowadź wartość w kolumnach  3 i 4"))</f>
        <v>uzupełnij kolumnę 1</v>
      </c>
      <c r="E23" s="98"/>
      <c r="F23" s="465"/>
      <c r="G23" s="110" t="e">
        <f>INDEX(Parametry!$B$161:$C$173,MATCH(F23,Parametry!$B$161:$B$173,0),2)</f>
        <v>#N/A</v>
      </c>
      <c r="H23" s="110" t="e">
        <f>IF(C23="Opcja 3", D23,G23*E23+(1-G23)*Parametry!D53)</f>
        <v>#N/A</v>
      </c>
      <c r="I23" s="110" t="str">
        <f>IF(C23="Opcja 1","Kolumna 8 (wsp. NPR ) nie dotyczy",IF(C23="Opcja 2",0.8,IF(C23="Opcja 3","Wprowadź wartość w kolumnie 8","Uzupełnij kolumnę 8")))</f>
        <v>Uzupełnij kolumnę 8</v>
      </c>
      <c r="J23" s="98"/>
      <c r="K23" s="101" t="str">
        <f>IF(C23="Opcja 1",H23,IF(C23="Opcja 3",IF(J23="",I23,D23*J23),IF(C23="Opcja 2",H23*I23,D23)))</f>
        <v>uzupełnij kolumnę 1</v>
      </c>
      <c r="L23" s="98"/>
      <c r="M23" s="465"/>
      <c r="N23" s="110" t="e">
        <f>INDEX(Parametry!$B$161:$C$173,MATCH(M23,Parametry!$B$161:$B$173,0),2)</f>
        <v>#N/A</v>
      </c>
      <c r="O23" s="101" t="e">
        <f>L23*N23+(1-N23)*Parametry!E53</f>
        <v>#N/A</v>
      </c>
      <c r="T23" s="190"/>
      <c r="W23" s="190"/>
    </row>
    <row r="24" spans="2:23" ht="27" customHeight="1">
      <c r="B24" s="473" t="str">
        <f>Słownik!B136</f>
        <v>Pozostałe ubezpieczenia pojazdów</v>
      </c>
      <c r="C24" s="98"/>
      <c r="D24" s="110" t="str">
        <f>IF(C24="Opcja 3",Parametry!D54,IF(C24="","uzupełnij kolumnę 1","wprowadź wartość w kolumnach  3 i 4"))</f>
        <v>uzupełnij kolumnę 1</v>
      </c>
      <c r="E24" s="98"/>
      <c r="F24" s="465"/>
      <c r="G24" s="110" t="e">
        <f>INDEX(Parametry!$B$161:$C$173,MATCH(F24,Parametry!$B$161:$B$173,0),2)</f>
        <v>#N/A</v>
      </c>
      <c r="H24" s="110" t="e">
        <f>IF(C24="Opcja 3", D24,G24*E24+(1-G24)*Parametry!D54)</f>
        <v>#N/A</v>
      </c>
      <c r="I24" s="110" t="str">
        <f>IF(C24="Opcja 1","Kolumna 8 (wsp. NPR ) nie dotyczy",IF(C24="Opcja 2",1,IF(C24="Opcja 3","Wprowadź wartość w kolumnie 8","Uzupełnij kolumnę 8")))</f>
        <v>Uzupełnij kolumnę 8</v>
      </c>
      <c r="J24" s="98"/>
      <c r="K24" s="101" t="str">
        <f t="shared" ref="K24:K34" si="0">IF(C24="Opcja 1",H24,IF(C24="Opcja 3",IF(J24="",I24,D24*J24),IF(C24="Opcja 2",H24*I24,D24)))</f>
        <v>uzupełnij kolumnę 1</v>
      </c>
      <c r="L24" s="98"/>
      <c r="M24" s="465"/>
      <c r="N24" s="110" t="e">
        <f>INDEX(Parametry!$B$161:$C$173,MATCH(M24,Parametry!$B$161:$B$173,0),2)</f>
        <v>#N/A</v>
      </c>
      <c r="O24" s="101" t="e">
        <f>L24*N24+(1-N24)*Parametry!E54</f>
        <v>#N/A</v>
      </c>
      <c r="T24" s="190"/>
      <c r="W24" s="190"/>
    </row>
    <row r="25" spans="2:23" ht="27" customHeight="1">
      <c r="B25" s="473" t="str">
        <f>Słownik!B137</f>
        <v>Ubezpieczenia morskie, lotnicze i transportowe</v>
      </c>
      <c r="C25" s="98"/>
      <c r="D25" s="110" t="str">
        <f>IF(C25="Opcja 3",Parametry!D55,IF(C25="","uzupełnij kolumnę 1","wprowadź wartość w kolumnach  3 i 4"))</f>
        <v>uzupełnij kolumnę 1</v>
      </c>
      <c r="E25" s="98"/>
      <c r="F25" s="465"/>
      <c r="G25" s="110" t="e">
        <f>INDEX(Parametry!$B$161:$C$173,MATCH(F25,Parametry!$B$161:$B$173,0),2)</f>
        <v>#N/A</v>
      </c>
      <c r="H25" s="110" t="e">
        <f>IF(C25="Opcja 3", D25,G25*E25+(1-G25)*Parametry!D55)</f>
        <v>#N/A</v>
      </c>
      <c r="I25" s="110" t="str">
        <f t="shared" ref="I25:I34" si="1">IF(C25="Opcja 1","Kolumna 8 (wsp. NPR ) nie dotyczy",IF(C25="Opcja 2",1,IF(C25="Opcja 3","Wprowadź wartość w kolumnie 8","Uzupełnij kolumnę 8")))</f>
        <v>Uzupełnij kolumnę 8</v>
      </c>
      <c r="J25" s="98"/>
      <c r="K25" s="101" t="str">
        <f t="shared" si="0"/>
        <v>uzupełnij kolumnę 1</v>
      </c>
      <c r="L25" s="98"/>
      <c r="M25" s="465"/>
      <c r="N25" s="110" t="e">
        <f>INDEX(Parametry!$B$161:$C$173,MATCH(M25,Parametry!$B$161:$B$173,0),2)</f>
        <v>#N/A</v>
      </c>
      <c r="O25" s="101" t="e">
        <f>L25*N25+(1-N25)*Parametry!E55</f>
        <v>#N/A</v>
      </c>
      <c r="T25" s="190"/>
      <c r="W25" s="190"/>
    </row>
    <row r="26" spans="2:23" ht="27" customHeight="1">
      <c r="B26" s="473" t="str">
        <f>Słownik!B138</f>
        <v>Ubezpieczenia od ognia i pozostałych szkód rzeczowych</v>
      </c>
      <c r="C26" s="98"/>
      <c r="D26" s="110" t="str">
        <f>IF(C26="Opcja 3",Parametry!D56,IF(C26="","uzupełnij kolumnę 1","wprowadź wartość w kolumnach  3 i 4"))</f>
        <v>uzupełnij kolumnę 1</v>
      </c>
      <c r="E26" s="98"/>
      <c r="F26" s="465"/>
      <c r="G26" s="110" t="e">
        <f>INDEX(Parametry!$B$161:$C$173,MATCH(F26,Parametry!$B$161:$B$173,0),2)</f>
        <v>#N/A</v>
      </c>
      <c r="H26" s="110" t="e">
        <f>IF(C26="Opcja 3", D26,G26*E26+(1-G26)*Parametry!D56)</f>
        <v>#N/A</v>
      </c>
      <c r="I26" s="110" t="str">
        <f>IF(C26="Opcja 1","Kolumna 8 (wsp. NPR ) nie dotyczy",IF(C26="Opcja 2",0.8,IF(C26="Opcja 3","Wprowadź wartość w kolumnie 8","Uzupełnij kolumnę 8")))</f>
        <v>Uzupełnij kolumnę 8</v>
      </c>
      <c r="J26" s="98"/>
      <c r="K26" s="101" t="str">
        <f t="shared" si="0"/>
        <v>uzupełnij kolumnę 1</v>
      </c>
      <c r="L26" s="98"/>
      <c r="M26" s="465"/>
      <c r="N26" s="110" t="e">
        <f>INDEX(Parametry!$B$161:$C$173,MATCH(M26,Parametry!$B$161:$B$173,0),2)</f>
        <v>#N/A</v>
      </c>
      <c r="O26" s="101" t="e">
        <f>L26*N26+(1-N26)*Parametry!E56</f>
        <v>#N/A</v>
      </c>
      <c r="T26" s="190"/>
      <c r="W26" s="190"/>
    </row>
    <row r="27" spans="2:23" ht="27" customHeight="1">
      <c r="B27" s="473" t="str">
        <f>Słownik!B139</f>
        <v>Ubezpieczenia OC ogólnej</v>
      </c>
      <c r="C27" s="98"/>
      <c r="D27" s="110" t="str">
        <f>IF(C27="Opcja 3",Parametry!D57,IF(C27="","uzupełnij kolumnę 1","wprowadź wartość w kolumnach  3 i 4"))</f>
        <v>uzupełnij kolumnę 1</v>
      </c>
      <c r="E27" s="98"/>
      <c r="F27" s="465"/>
      <c r="G27" s="110" t="e">
        <f>INDEX(Parametry!$B$161:$C$173,MATCH(F27,Parametry!$B$161:$B$173,0),2)</f>
        <v>#N/A</v>
      </c>
      <c r="H27" s="110" t="e">
        <f>IF(C27="Opcja 3", D27,G27*E27+(1-G27)*Parametry!D57)</f>
        <v>#N/A</v>
      </c>
      <c r="I27" s="110" t="str">
        <f>IF(C27="Opcja 1","Kolumna 8 (wsp. NPR ) nie dotyczy",IF(C27="Opcja 2",0.8,IF(C27="Opcja 3","Wprowadź wartość w kolumnie 8","Uzupełnij kolumnę 8")))</f>
        <v>Uzupełnij kolumnę 8</v>
      </c>
      <c r="J27" s="98"/>
      <c r="K27" s="101" t="str">
        <f t="shared" si="0"/>
        <v>uzupełnij kolumnę 1</v>
      </c>
      <c r="L27" s="98"/>
      <c r="M27" s="465"/>
      <c r="N27" s="110" t="e">
        <f>INDEX(Parametry!$B$161:$C$173,MATCH(M27,Parametry!$B$161:$B$173,0),2)</f>
        <v>#N/A</v>
      </c>
      <c r="O27" s="101" t="e">
        <f>L27*N27+(1-N27)*Parametry!E57</f>
        <v>#N/A</v>
      </c>
      <c r="T27" s="190"/>
      <c r="W27" s="190"/>
    </row>
    <row r="28" spans="2:23" ht="27" customHeight="1">
      <c r="B28" s="473" t="str">
        <f>Słownik!B140</f>
        <v>Ubezpieczenia kredytu i gwarancji ubezpieczeniowej</v>
      </c>
      <c r="C28" s="98"/>
      <c r="D28" s="110" t="str">
        <f>IF(C28="Opcja 3",Parametry!D58,IF(C28="","uzupełnij kolumnę 1","wprowadź wartość w kolumnach  3 i 4"))</f>
        <v>uzupełnij kolumnę 1</v>
      </c>
      <c r="E28" s="98"/>
      <c r="F28" s="465"/>
      <c r="G28" s="110" t="e">
        <f>INDEX(Parametry!$B$161:$C$173,MATCH(F28,Parametry!$B$161:$B$173,0),2)</f>
        <v>#N/A</v>
      </c>
      <c r="H28" s="110" t="e">
        <f>IF(C28="Opcja 3", D28,G28*E28+(1-G28)*Parametry!D58)</f>
        <v>#N/A</v>
      </c>
      <c r="I28" s="110" t="str">
        <f t="shared" si="1"/>
        <v>Uzupełnij kolumnę 8</v>
      </c>
      <c r="J28" s="98"/>
      <c r="K28" s="101" t="str">
        <f t="shared" si="0"/>
        <v>uzupełnij kolumnę 1</v>
      </c>
      <c r="L28" s="98"/>
      <c r="M28" s="465"/>
      <c r="N28" s="110" t="e">
        <f>INDEX(Parametry!$B$161:$C$173,MATCH(M28,Parametry!$B$161:$B$173,0),2)</f>
        <v>#N/A</v>
      </c>
      <c r="O28" s="101" t="e">
        <f>L28*N28+(1-N28)*Parametry!E58</f>
        <v>#N/A</v>
      </c>
      <c r="T28" s="190"/>
      <c r="W28" s="190"/>
    </row>
    <row r="29" spans="2:23" ht="27" customHeight="1">
      <c r="B29" s="473" t="str">
        <f>Słownik!B141</f>
        <v>Ubezpieczenia ochrony prawnej</v>
      </c>
      <c r="C29" s="98"/>
      <c r="D29" s="110" t="str">
        <f>IF(C29="Opcja 3",Parametry!D59,IF(C29="","uzupełnij kolumnę 1","wprowadź wartość w kolumnach  3 i 4"))</f>
        <v>uzupełnij kolumnę 1</v>
      </c>
      <c r="E29" s="98"/>
      <c r="F29" s="465"/>
      <c r="G29" s="110" t="e">
        <f>INDEX(Parametry!$B$161:$C$173,MATCH(F29,Parametry!$B$161:$B$173,0),2)</f>
        <v>#N/A</v>
      </c>
      <c r="H29" s="110" t="e">
        <f>IF(C29="Opcja 3", D29,G29*E29+(1-G29)*Parametry!D59)</f>
        <v>#N/A</v>
      </c>
      <c r="I29" s="110" t="str">
        <f t="shared" si="1"/>
        <v>Uzupełnij kolumnę 8</v>
      </c>
      <c r="J29" s="98"/>
      <c r="K29" s="101" t="str">
        <f t="shared" si="0"/>
        <v>uzupełnij kolumnę 1</v>
      </c>
      <c r="L29" s="98"/>
      <c r="M29" s="465"/>
      <c r="N29" s="110" t="e">
        <f>INDEX(Parametry!$B$161:$C$173,MATCH(M29,Parametry!$B$161:$B$173,0),2)</f>
        <v>#N/A</v>
      </c>
      <c r="O29" s="101" t="e">
        <f>L29*N29+(1-N29)*Parametry!E59</f>
        <v>#N/A</v>
      </c>
      <c r="T29" s="190"/>
      <c r="W29" s="190"/>
    </row>
    <row r="30" spans="2:23" ht="27" customHeight="1">
      <c r="B30" s="473" t="str">
        <f>Słownik!B142</f>
        <v>Ubezpieczenia świadczenia pomocy</v>
      </c>
      <c r="C30" s="98"/>
      <c r="D30" s="110" t="str">
        <f>IF(C30="Opcja 3",Parametry!D60,IF(C30="","uzupełnij kolumnę 1","wprowadź wartość w kolumnach  3 i 4"))</f>
        <v>uzupełnij kolumnę 1</v>
      </c>
      <c r="E30" s="98"/>
      <c r="F30" s="465"/>
      <c r="G30" s="110" t="e">
        <f>INDEX(Parametry!$B$161:$C$173,MATCH(F30,Parametry!$B$161:$B$173,0),2)</f>
        <v>#N/A</v>
      </c>
      <c r="H30" s="110" t="e">
        <f>IF(C30="Opcja 3", D30,G30*E30+(1-G30)*Parametry!D60)</f>
        <v>#N/A</v>
      </c>
      <c r="I30" s="110" t="str">
        <f t="shared" si="1"/>
        <v>Uzupełnij kolumnę 8</v>
      </c>
      <c r="J30" s="98"/>
      <c r="K30" s="101" t="str">
        <f t="shared" si="0"/>
        <v>uzupełnij kolumnę 1</v>
      </c>
      <c r="L30" s="98"/>
      <c r="M30" s="465"/>
      <c r="N30" s="110" t="e">
        <f>INDEX(Parametry!$B$161:$C$173,MATCH(M30,Parametry!$B$161:$B$173,0),2)</f>
        <v>#N/A</v>
      </c>
      <c r="O30" s="101" t="e">
        <f>L30*N30+(1-N30)*Parametry!E60</f>
        <v>#N/A</v>
      </c>
      <c r="T30" s="190"/>
    </row>
    <row r="31" spans="2:23" ht="27" customHeight="1">
      <c r="B31" s="473" t="str">
        <f>Słownik!B143</f>
        <v>Ubezpieczenia różnych ryzyk finansowych</v>
      </c>
      <c r="C31" s="98"/>
      <c r="D31" s="110" t="str">
        <f>IF(C31="Opcja 3",Parametry!D61,IF(C31="","uzupełnij kolumnę 1","wprowadź wartość w kolumnach  3 i 4"))</f>
        <v>uzupełnij kolumnę 1</v>
      </c>
      <c r="E31" s="98"/>
      <c r="F31" s="465"/>
      <c r="G31" s="110" t="e">
        <f>INDEX(Parametry!$B$161:$C$173,MATCH(F31,Parametry!$B$161:$B$173,0),2)</f>
        <v>#N/A</v>
      </c>
      <c r="H31" s="110" t="e">
        <f>IF(C31="Opcja 3", D31,G31*E31+(1-G31)*Parametry!D61)</f>
        <v>#N/A</v>
      </c>
      <c r="I31" s="110" t="str">
        <f t="shared" si="1"/>
        <v>Uzupełnij kolumnę 8</v>
      </c>
      <c r="J31" s="98"/>
      <c r="K31" s="101" t="str">
        <f t="shared" si="0"/>
        <v>uzupełnij kolumnę 1</v>
      </c>
      <c r="L31" s="98"/>
      <c r="M31" s="465"/>
      <c r="N31" s="110" t="e">
        <f>INDEX(Parametry!$B$161:$C$173,MATCH(M31,Parametry!$B$161:$B$173,0),2)</f>
        <v>#N/A</v>
      </c>
      <c r="O31" s="101" t="e">
        <f>L31*N31+(1-N31)*Parametry!E61</f>
        <v>#N/A</v>
      </c>
      <c r="T31" s="190"/>
    </row>
    <row r="32" spans="2:23" ht="27" customHeight="1">
      <c r="B32" s="473" t="str">
        <f>Słownik!B147</f>
        <v>Reasekuracja nieproporcjonalna ubezpieczeń osobowych</v>
      </c>
      <c r="C32" s="98"/>
      <c r="D32" s="110" t="str">
        <f>IF(C32="Opcja 3",Parametry!D63,IF(C32="","uzupełnij kolumnę 1","wprowadź wartość w kolumnach  3 i 4"))</f>
        <v>uzupełnij kolumnę 1</v>
      </c>
      <c r="E32" s="98"/>
      <c r="F32" s="465"/>
      <c r="G32" s="110" t="e">
        <f>INDEX(Parametry!$B$161:$C$173,MATCH(F32,Parametry!$B$161:$B$173,0),2)</f>
        <v>#N/A</v>
      </c>
      <c r="H32" s="110" t="e">
        <f>IF(C32="Opcja 3", D32,G32*E32+(1-G32)*Parametry!D63)</f>
        <v>#N/A</v>
      </c>
      <c r="I32" s="110" t="str">
        <f t="shared" si="1"/>
        <v>Uzupełnij kolumnę 8</v>
      </c>
      <c r="J32" s="98"/>
      <c r="K32" s="101" t="str">
        <f t="shared" si="0"/>
        <v>uzupełnij kolumnę 1</v>
      </c>
      <c r="L32" s="98"/>
      <c r="M32" s="465"/>
      <c r="N32" s="110" t="e">
        <f>INDEX(Parametry!$B$161:$C$173,MATCH(M32,Parametry!$B$161:$B$173,0),2)</f>
        <v>#N/A</v>
      </c>
      <c r="O32" s="101" t="e">
        <f>L32*N32+(1-N32)*Parametry!E63</f>
        <v>#N/A</v>
      </c>
      <c r="T32" s="190"/>
    </row>
    <row r="33" spans="2:20" ht="27" customHeight="1">
      <c r="B33" s="474" t="str">
        <f>Słownik!B148</f>
        <v>Reasekuracja nieproporcjonalna ubezpieczeń morskich, lotniczych i transportowych</v>
      </c>
      <c r="C33" s="98"/>
      <c r="D33" s="110" t="str">
        <f>IF(C33="Opcja 3",Parametry!D64,IF(C33="","uzupełnij kolumnę 1","wprowadź wartość w kolumnach  3 i 4"))</f>
        <v>uzupełnij kolumnę 1</v>
      </c>
      <c r="E33" s="98"/>
      <c r="F33" s="465"/>
      <c r="G33" s="110" t="e">
        <f>INDEX(Parametry!$B$161:$C$173,MATCH(F33,Parametry!$B$161:$B$173,0),2)</f>
        <v>#N/A</v>
      </c>
      <c r="H33" s="110" t="e">
        <f>IF(C33="Opcja 3", D33,G33*E33+(1-G33)*Parametry!D64)</f>
        <v>#N/A</v>
      </c>
      <c r="I33" s="110" t="str">
        <f t="shared" si="1"/>
        <v>Uzupełnij kolumnę 8</v>
      </c>
      <c r="J33" s="98"/>
      <c r="K33" s="101" t="str">
        <f t="shared" si="0"/>
        <v>uzupełnij kolumnę 1</v>
      </c>
      <c r="L33" s="98"/>
      <c r="M33" s="465"/>
      <c r="N33" s="110" t="e">
        <f>INDEX(Parametry!$B$161:$C$173,MATCH(M33,Parametry!$B$161:$B$173,0),2)</f>
        <v>#N/A</v>
      </c>
      <c r="O33" s="101" t="e">
        <f>L33*N33+(1-N33)*Parametry!E64</f>
        <v>#N/A</v>
      </c>
      <c r="T33" s="190"/>
    </row>
    <row r="34" spans="2:20" ht="27" customHeight="1">
      <c r="B34" s="475" t="str">
        <f>Słownik!B149</f>
        <v>Reasekuracja nieproporcjonalna ubezpieczeń mienia</v>
      </c>
      <c r="C34" s="106"/>
      <c r="D34" s="100" t="str">
        <f>IF(C34="Opcja 3",Parametry!D62,IF(C34="","uzupełnij kolumnę 1","wprowadź wartość w kolumnach  3 i 4"))</f>
        <v>uzupełnij kolumnę 1</v>
      </c>
      <c r="E34" s="99"/>
      <c r="F34" s="466"/>
      <c r="G34" s="100" t="e">
        <f>INDEX(Parametry!$B$161:$C$173,MATCH(F34,Parametry!$B$161:$B$173,0),2)</f>
        <v>#N/A</v>
      </c>
      <c r="H34" s="100" t="e">
        <f>IF(C34="Opcja 3", D34,G34*E34+(1-G34)*Parametry!D62)</f>
        <v>#N/A</v>
      </c>
      <c r="I34" s="100" t="str">
        <f t="shared" si="1"/>
        <v>Uzupełnij kolumnę 8</v>
      </c>
      <c r="J34" s="99"/>
      <c r="K34" s="101" t="str">
        <f t="shared" si="0"/>
        <v>uzupełnij kolumnę 1</v>
      </c>
      <c r="L34" s="106"/>
      <c r="M34" s="466"/>
      <c r="N34" s="100" t="e">
        <f>INDEX(Parametry!$B$161:$C$173,MATCH(M34,Parametry!$B$161:$B$173,0),2)</f>
        <v>#N/A</v>
      </c>
      <c r="O34" s="101" t="e">
        <f>L34*N34+(1-N34)*Parametry!E62</f>
        <v>#N/A</v>
      </c>
      <c r="T34" s="190"/>
    </row>
    <row r="35" spans="2:20">
      <c r="B35" s="193"/>
      <c r="C35" s="467"/>
      <c r="D35" s="467"/>
      <c r="E35" s="467"/>
      <c r="F35" s="467"/>
      <c r="G35" s="467"/>
      <c r="H35" s="467"/>
      <c r="I35" s="467"/>
      <c r="J35" s="467"/>
      <c r="K35" s="467"/>
      <c r="L35" s="467"/>
      <c r="M35" s="461"/>
      <c r="N35" s="461"/>
      <c r="O35" s="461"/>
    </row>
    <row r="36" spans="2:20">
      <c r="B36" s="193"/>
      <c r="C36" s="468"/>
      <c r="D36" s="468"/>
      <c r="E36" s="468"/>
      <c r="F36" s="467"/>
      <c r="G36" s="467"/>
      <c r="H36" s="467"/>
      <c r="I36" s="467"/>
      <c r="J36" s="467"/>
      <c r="K36" s="467"/>
      <c r="L36" s="467"/>
      <c r="M36" s="461"/>
      <c r="N36" s="461"/>
      <c r="O36" s="461"/>
    </row>
    <row r="37" spans="2:20">
      <c r="B37" s="204"/>
      <c r="C37" s="461"/>
      <c r="D37" s="461"/>
      <c r="E37" s="461"/>
      <c r="F37" s="461"/>
      <c r="G37" s="461"/>
      <c r="H37" s="461"/>
      <c r="I37" s="461"/>
      <c r="J37" s="461"/>
      <c r="K37" s="461"/>
      <c r="L37" s="461"/>
      <c r="M37" s="461"/>
      <c r="N37" s="461"/>
      <c r="O37" s="461"/>
    </row>
    <row r="38" spans="2:20">
      <c r="B38" s="476"/>
      <c r="C38" s="461"/>
      <c r="D38" s="461"/>
      <c r="E38" s="461"/>
      <c r="F38" s="461"/>
      <c r="G38" s="461"/>
      <c r="H38" s="461"/>
      <c r="I38" s="461"/>
      <c r="J38" s="461"/>
      <c r="K38" s="461"/>
      <c r="L38" s="461"/>
      <c r="M38" s="461"/>
      <c r="N38" s="461"/>
      <c r="O38" s="461"/>
    </row>
    <row r="39" spans="2:20" ht="22.5" customHeight="1">
      <c r="B39" s="935" t="str">
        <f>Słownik!B464</f>
        <v>Ryzyko składki i rezerw z ubezpieczeń zdrowotnych</v>
      </c>
      <c r="C39" s="824" t="str">
        <f>Słownik!$B$374</f>
        <v>Odchylenie standardowe dla ryzyka składki</v>
      </c>
      <c r="D39" s="907"/>
      <c r="E39" s="907"/>
      <c r="F39" s="907"/>
      <c r="G39" s="907"/>
      <c r="H39" s="907"/>
      <c r="I39" s="907"/>
      <c r="J39" s="907"/>
      <c r="K39" s="825"/>
      <c r="L39" s="907" t="str">
        <f>Słownik!$B$375</f>
        <v>Odchylenie standardowe dla ryzyka rezerw</v>
      </c>
      <c r="M39" s="907"/>
      <c r="N39" s="907"/>
      <c r="O39" s="825"/>
    </row>
    <row r="40" spans="2:20" ht="89.25">
      <c r="B40" s="936"/>
      <c r="C40" s="123" t="str">
        <f>Słownik!$B$451</f>
        <v>Wybór opcji</v>
      </c>
      <c r="D40" s="123" t="str">
        <f>Słownik!$B$457</f>
        <v>Komunikat /Parametr standardowy NPR</v>
      </c>
      <c r="E40" s="123" t="str">
        <f>Słownik!$B$453</f>
        <v>USP sigma (netto/brutto) obliczony obliczony na podstawie standardowej metody</v>
      </c>
      <c r="F40" s="123" t="str">
        <f>Słownik!$B$454</f>
        <v>Długość szeregu czasowego dla danych (w latach)</v>
      </c>
      <c r="G40" s="123" t="str">
        <f>Słownik!$B$455</f>
        <v>Współczynnik wiarogodności</v>
      </c>
      <c r="H40" s="123" t="str">
        <f>Słownik!$B$456</f>
        <v xml:space="preserve">USP sigma z uwzgl. współczynnika wiarogodności </v>
      </c>
      <c r="I40" s="123" t="str">
        <f>Słownik!$B$457</f>
        <v>Komunikat /Parametr standardowy NPR</v>
      </c>
      <c r="J40" s="123" t="str">
        <f>Słownik!$B$458</f>
        <v>Współczynnik korygujący dla reasekuracji nieproporcjonalnej</v>
      </c>
      <c r="K40" s="123" t="str">
        <f>Słownik!$B$459</f>
        <v>Ostateczny parametr sigma</v>
      </c>
      <c r="L40" s="123" t="str">
        <f>Słownik!$B$460</f>
        <v>Parametr obliczony metodą standardową</v>
      </c>
      <c r="M40" s="123" t="str">
        <f>Słownik!$B$454</f>
        <v>Długość szeregu czasowego dla danych (w latach)</v>
      </c>
      <c r="N40" s="123" t="str">
        <f>Słownik!$B$455</f>
        <v>Współczynnik wiarogodności</v>
      </c>
      <c r="O40" s="123" t="str">
        <f>Słownik!$B$459</f>
        <v>Ostateczny parametr sigma</v>
      </c>
    </row>
    <row r="41" spans="2:20">
      <c r="B41" s="937"/>
      <c r="C41" s="205">
        <v>1</v>
      </c>
      <c r="D41" s="205">
        <v>2</v>
      </c>
      <c r="E41" s="205">
        <v>3</v>
      </c>
      <c r="F41" s="205">
        <v>4</v>
      </c>
      <c r="G41" s="205">
        <v>5</v>
      </c>
      <c r="H41" s="205">
        <v>6</v>
      </c>
      <c r="I41" s="205">
        <v>7</v>
      </c>
      <c r="J41" s="205">
        <v>8</v>
      </c>
      <c r="K41" s="205">
        <v>9</v>
      </c>
      <c r="L41" s="205">
        <v>10</v>
      </c>
      <c r="M41" s="205">
        <v>11</v>
      </c>
      <c r="N41" s="205">
        <v>12</v>
      </c>
      <c r="O41" s="205">
        <v>13</v>
      </c>
    </row>
    <row r="42" spans="2:20" ht="27" customHeight="1">
      <c r="B42" s="477" t="str">
        <f>Słownik!B153</f>
        <v>Ubezpieczenia pokrycia kosztów świadczeń medycznych</v>
      </c>
      <c r="C42" s="108" t="s">
        <v>1041</v>
      </c>
      <c r="D42" s="469" t="str">
        <f>IF(C42="Opcja 3",Parametry!D101,IF(C42="","uzupełnij kolumnę 1","wprowadź wartość w kolumnach  3 i 4"))</f>
        <v>wprowadź wartość w kolumnach  3 i 4</v>
      </c>
      <c r="E42" s="108"/>
      <c r="F42" s="108"/>
      <c r="G42" s="100" t="e">
        <f>INDEX(Parametry!$E$161:$F$168,MATCH(F42,Parametry!$E$161:$E$168,0),2)</f>
        <v>#N/A</v>
      </c>
      <c r="H42" s="100" t="e">
        <f>IF(C42="Opcja 3", D42,G42*E42+(1-G42)*Parametry!D101)</f>
        <v>#N/A</v>
      </c>
      <c r="I42" s="110" t="str">
        <f>IF(C42="Opcja 1","Kolumna 8 (wsp. NPR ) nie dotyczy",IF(C42="Opcja 2",1,IF(C42="Opcja 3","Wprowadź wartość w kolumnie 8","Uzupełnij kolumnę 8")))</f>
        <v>Kolumna 8 (wsp. NPR ) nie dotyczy</v>
      </c>
      <c r="J42" s="108"/>
      <c r="K42" s="101" t="e">
        <f>IF(C42="Opcja 1",H42,IF(C42="Opcja 3",IF(J42="",I42,D42*J42),IF(C42="Opcja 2",H42*I42,D42)))</f>
        <v>#N/A</v>
      </c>
      <c r="L42" s="108"/>
      <c r="M42" s="108"/>
      <c r="N42" s="100" t="e">
        <f>INDEX(Parametry!$E$161:$F$168,MATCH(M42,Parametry!$E$161:$E$168,0),2)</f>
        <v>#N/A</v>
      </c>
      <c r="O42" s="470" t="e">
        <f>L42*N42+(1-N42)*Parametry!E101</f>
        <v>#N/A</v>
      </c>
    </row>
    <row r="43" spans="2:20" ht="27" customHeight="1">
      <c r="B43" s="477" t="str">
        <f>Słownik!B154</f>
        <v>Ubezpieczenia na wypadek utraty dochodów</v>
      </c>
      <c r="C43" s="98" t="s">
        <v>1039</v>
      </c>
      <c r="D43" s="469">
        <f>IF(C43="Opcja 3",Parametry!D102,IF(C43="","uzupełnij kolumnę 1","wprowadź wartość w kolumnach  3 i 4"))</f>
        <v>8.5000000000000006E-2</v>
      </c>
      <c r="E43" s="98"/>
      <c r="F43" s="108"/>
      <c r="G43" s="100" t="e">
        <f>INDEX(Parametry!$E$161:$F$168,MATCH(F43,Parametry!$E$161:$E$168,0),2)</f>
        <v>#N/A</v>
      </c>
      <c r="H43" s="100">
        <f>IF(C43="Opcja 3", D43,G43*E43+(1-G43)*Parametry!D102)</f>
        <v>8.5000000000000006E-2</v>
      </c>
      <c r="I43" s="110" t="str">
        <f t="shared" ref="I43:I45" si="2">IF(C43="Opcja 1","Kolumna 8 (wsp. NPR ) nie dotyczy",IF(C43="Opcja 2",1,IF(C43="Opcja 3","Wprowadź wartość w kolumnie 8","Uzupełnij kolumnę 8")))</f>
        <v>Wprowadź wartość w kolumnie 8</v>
      </c>
      <c r="J43" s="98"/>
      <c r="K43" s="101" t="str">
        <f t="shared" ref="K43:K45" si="3">IF(C43="Opcja 1",H43,IF(C43="Opcja 3",IF(J43="",I43,D43*J43),IF(C43="Opcja 2",H43*I43,D43)))</f>
        <v>Wprowadź wartość w kolumnie 8</v>
      </c>
      <c r="L43" s="98"/>
      <c r="M43" s="108"/>
      <c r="N43" s="100" t="e">
        <f>INDEX(Parametry!$E$161:$F$168,MATCH(M43,Parametry!$E$161:$E$168,0),2)</f>
        <v>#N/A</v>
      </c>
      <c r="O43" s="470" t="e">
        <f>L43*N43+(1-N43)*Parametry!E102</f>
        <v>#N/A</v>
      </c>
    </row>
    <row r="44" spans="2:20" ht="27" customHeight="1">
      <c r="B44" s="477" t="str">
        <f>Słownik!B155</f>
        <v>Ubezpieczenia pracownicze</v>
      </c>
      <c r="C44" s="98" t="s">
        <v>1041</v>
      </c>
      <c r="D44" s="469" t="str">
        <f>IF(C44="Opcja 3",Parametry!D103,IF(C44="","uzupełnij kolumnę 1","wprowadź wartość w kolumnach  3 i 4"))</f>
        <v>wprowadź wartość w kolumnach  3 i 4</v>
      </c>
      <c r="E44" s="98"/>
      <c r="F44" s="108"/>
      <c r="G44" s="100" t="e">
        <f>INDEX(Parametry!$E$161:$F$168,MATCH(F44,Parametry!$E$161:$E$168,0),2)</f>
        <v>#N/A</v>
      </c>
      <c r="H44" s="100" t="e">
        <f>IF(C44="Opcja 3", D44,G44*E44+(1-G44)*Parametry!D103)</f>
        <v>#N/A</v>
      </c>
      <c r="I44" s="110" t="str">
        <f t="shared" si="2"/>
        <v>Kolumna 8 (wsp. NPR ) nie dotyczy</v>
      </c>
      <c r="J44" s="98"/>
      <c r="K44" s="101" t="e">
        <f t="shared" si="3"/>
        <v>#N/A</v>
      </c>
      <c r="L44" s="98"/>
      <c r="M44" s="108"/>
      <c r="N44" s="100" t="e">
        <f>INDEX(Parametry!$E$161:$F$168,MATCH(M44,Parametry!$E$161:$E$168,0),2)</f>
        <v>#N/A</v>
      </c>
      <c r="O44" s="470" t="e">
        <f>L44*N44+(1-N44)*Parametry!E103</f>
        <v>#N/A</v>
      </c>
    </row>
    <row r="45" spans="2:20" ht="27" customHeight="1">
      <c r="B45" s="475" t="str">
        <f>Słownik!B156</f>
        <v>Reasekuracja nieproporcjonalna ubezpieczeń zdrowotnych</v>
      </c>
      <c r="C45" s="106" t="s">
        <v>1040</v>
      </c>
      <c r="D45" s="103" t="str">
        <f>IF(C45="Opcja 3",Parametry!D104,IF(C45="","uzupełnij kolumnę 1","wprowadź wartość w kolumnach  3 i 4"))</f>
        <v>wprowadź wartość w kolumnach  3 i 4</v>
      </c>
      <c r="E45" s="99"/>
      <c r="F45" s="105"/>
      <c r="G45" s="100" t="e">
        <f>INDEX(Parametry!$E$161:$F$168,MATCH(F45,Parametry!$E$161:$E$168,0),2)</f>
        <v>#N/A</v>
      </c>
      <c r="H45" s="100" t="e">
        <f>IF(C45="Opcja 3", D45,G45*E45+(1-G45)*Parametry!D104)</f>
        <v>#N/A</v>
      </c>
      <c r="I45" s="100">
        <f t="shared" si="2"/>
        <v>1</v>
      </c>
      <c r="J45" s="99"/>
      <c r="K45" s="101" t="e">
        <f t="shared" si="3"/>
        <v>#N/A</v>
      </c>
      <c r="L45" s="106"/>
      <c r="M45" s="105"/>
      <c r="N45" s="100" t="e">
        <f>INDEX(Parametry!$E$161:$F$168,MATCH(M45,Parametry!$E$161:$E$168,0),2)</f>
        <v>#N/A</v>
      </c>
      <c r="O45" s="470" t="e">
        <f>L45*N45+(1-N45)*Parametry!E104</f>
        <v>#N/A</v>
      </c>
    </row>
    <row r="46" spans="2:20">
      <c r="B46" s="193"/>
      <c r="C46" s="461"/>
      <c r="D46" s="461"/>
      <c r="E46" s="461"/>
      <c r="F46" s="461"/>
      <c r="G46" s="461"/>
      <c r="H46" s="461"/>
      <c r="I46" s="461"/>
      <c r="J46" s="461"/>
      <c r="K46" s="461"/>
      <c r="L46" s="461"/>
      <c r="M46" s="461"/>
      <c r="N46" s="461"/>
      <c r="O46" s="461"/>
    </row>
    <row r="47" spans="2:20" ht="38.25">
      <c r="B47" s="128" t="str">
        <f>Słownik!B465</f>
        <v>Ryzyko rewizji wysokości rent z ubezpieczeń zdrowotnych</v>
      </c>
      <c r="C47" s="205" t="str">
        <f>Słownik!$B$466</f>
        <v>Parametr szoku w ryzyku rewizji wysokości rent</v>
      </c>
      <c r="D47" s="461"/>
      <c r="E47" s="461"/>
      <c r="F47" s="461"/>
      <c r="G47" s="461"/>
      <c r="H47" s="461"/>
      <c r="I47" s="461"/>
      <c r="J47" s="461"/>
      <c r="K47" s="461"/>
      <c r="L47" s="461"/>
      <c r="M47" s="461"/>
      <c r="N47" s="461"/>
      <c r="O47" s="461"/>
    </row>
    <row r="48" spans="2:20">
      <c r="B48" s="193"/>
      <c r="C48" s="471"/>
      <c r="D48" s="461"/>
      <c r="E48" s="461"/>
      <c r="F48" s="461"/>
      <c r="G48" s="461"/>
      <c r="H48" s="461"/>
      <c r="I48" s="461"/>
      <c r="J48" s="461"/>
      <c r="K48" s="461"/>
      <c r="L48" s="461"/>
      <c r="M48" s="461"/>
      <c r="N48" s="461"/>
      <c r="O48" s="461"/>
    </row>
    <row r="49" spans="2:15">
      <c r="B49" s="193"/>
      <c r="C49" s="461"/>
      <c r="D49" s="461"/>
      <c r="E49" s="461"/>
      <c r="F49" s="461"/>
      <c r="G49" s="461"/>
      <c r="H49" s="461"/>
      <c r="I49" s="461"/>
      <c r="J49" s="461"/>
      <c r="K49" s="461"/>
      <c r="L49" s="461"/>
      <c r="M49" s="461"/>
      <c r="N49" s="461"/>
      <c r="O49" s="461"/>
    </row>
    <row r="50" spans="2:15">
      <c r="B50" s="193"/>
      <c r="C50" s="461"/>
      <c r="D50" s="461"/>
      <c r="E50" s="461"/>
      <c r="F50" s="461"/>
      <c r="G50" s="461"/>
      <c r="H50" s="461"/>
      <c r="I50" s="461"/>
      <c r="J50" s="461"/>
      <c r="K50" s="461"/>
      <c r="L50" s="461"/>
      <c r="M50" s="461"/>
      <c r="N50" s="461"/>
      <c r="O50" s="461"/>
    </row>
    <row r="51" spans="2:15" ht="38.25">
      <c r="B51" s="128" t="str">
        <f>Słownik!B467</f>
        <v>Ryzyko rewizji wysokości rent z ubezpieczeń na życie</v>
      </c>
      <c r="C51" s="205" t="str">
        <f>Słownik!$B$466</f>
        <v>Parametr szoku w ryzyku rewizji wysokości rent</v>
      </c>
      <c r="D51" s="461"/>
      <c r="E51" s="461"/>
      <c r="F51" s="461"/>
      <c r="G51" s="461"/>
      <c r="H51" s="461"/>
      <c r="I51" s="461"/>
      <c r="J51" s="461"/>
      <c r="K51" s="461"/>
      <c r="L51" s="461"/>
      <c r="M51" s="461"/>
      <c r="N51" s="461"/>
      <c r="O51" s="461"/>
    </row>
    <row r="52" spans="2:15">
      <c r="B52" s="461"/>
      <c r="C52" s="471"/>
      <c r="D52" s="461"/>
      <c r="E52" s="461"/>
      <c r="F52" s="461"/>
      <c r="G52" s="461"/>
      <c r="H52" s="461"/>
      <c r="I52" s="461"/>
      <c r="J52" s="461"/>
      <c r="K52" s="461"/>
      <c r="L52" s="461"/>
      <c r="M52" s="461"/>
      <c r="N52" s="461"/>
      <c r="O52" s="461"/>
    </row>
    <row r="53" spans="2:15">
      <c r="B53" s="461"/>
      <c r="C53" s="461"/>
      <c r="D53" s="461"/>
      <c r="E53" s="461"/>
      <c r="F53" s="461"/>
      <c r="G53" s="461"/>
      <c r="H53" s="461"/>
      <c r="I53" s="461"/>
      <c r="J53" s="461"/>
      <c r="K53" s="461"/>
      <c r="L53" s="461"/>
      <c r="M53" s="461"/>
      <c r="N53" s="461"/>
      <c r="O53" s="461"/>
    </row>
  </sheetData>
  <mergeCells count="17">
    <mergeCell ref="B21:B22"/>
    <mergeCell ref="B39:B41"/>
    <mergeCell ref="C39:K39"/>
    <mergeCell ref="L39:O39"/>
    <mergeCell ref="B12:L12"/>
    <mergeCell ref="B13:L13"/>
    <mergeCell ref="B14:L14"/>
    <mergeCell ref="B15:L15"/>
    <mergeCell ref="B16:L16"/>
    <mergeCell ref="C20:K20"/>
    <mergeCell ref="L20:O20"/>
    <mergeCell ref="B11:L11"/>
    <mergeCell ref="B2:O2"/>
    <mergeCell ref="B4:C4"/>
    <mergeCell ref="B8:L8"/>
    <mergeCell ref="B9:L9"/>
    <mergeCell ref="B10:L10"/>
  </mergeCells>
  <dataValidations count="8">
    <dataValidation type="list" showInputMessage="1" showErrorMessage="1" sqref="WLX983063:WLX983074 JA23:JA34 SW23:SW34 ACS23:ACS34 AMO23:AMO34 AWK23:AWK34 BGG23:BGG34 BQC23:BQC34 BZY23:BZY34 CJU23:CJU34 CTQ23:CTQ34 DDM23:DDM34 DNI23:DNI34 DXE23:DXE34 EHA23:EHA34 EQW23:EQW34 FAS23:FAS34 FKO23:FKO34 FUK23:FUK34 GEG23:GEG34 GOC23:GOC34 GXY23:GXY34 HHU23:HHU34 HRQ23:HRQ34 IBM23:IBM34 ILI23:ILI34 IVE23:IVE34 JFA23:JFA34 JOW23:JOW34 JYS23:JYS34 KIO23:KIO34 KSK23:KSK34 LCG23:LCG34 LMC23:LMC34 LVY23:LVY34 MFU23:MFU34 MPQ23:MPQ34 MZM23:MZM34 NJI23:NJI34 NTE23:NTE34 ODA23:ODA34 OMW23:OMW34 OWS23:OWS34 PGO23:PGO34 PQK23:PQK34 QAG23:QAG34 QKC23:QKC34 QTY23:QTY34 RDU23:RDU34 RNQ23:RNQ34 RXM23:RXM34 SHI23:SHI34 SRE23:SRE34 TBA23:TBA34 TKW23:TKW34 TUS23:TUS34 UEO23:UEO34 UOK23:UOK34 UYG23:UYG34 VIC23:VIC34 VRY23:VRY34 WBU23:WBU34 WLQ23:WLQ34 WVM23:WVM34 F65559:F65570 JA65559:JA65570 SW65559:SW65570 ACS65559:ACS65570 AMO65559:AMO65570 AWK65559:AWK65570 BGG65559:BGG65570 BQC65559:BQC65570 BZY65559:BZY65570 CJU65559:CJU65570 CTQ65559:CTQ65570 DDM65559:DDM65570 DNI65559:DNI65570 DXE65559:DXE65570 EHA65559:EHA65570 EQW65559:EQW65570 FAS65559:FAS65570 FKO65559:FKO65570 FUK65559:FUK65570 GEG65559:GEG65570 GOC65559:GOC65570 GXY65559:GXY65570 HHU65559:HHU65570 HRQ65559:HRQ65570 IBM65559:IBM65570 ILI65559:ILI65570 IVE65559:IVE65570 JFA65559:JFA65570 JOW65559:JOW65570 JYS65559:JYS65570 KIO65559:KIO65570 KSK65559:KSK65570 LCG65559:LCG65570 LMC65559:LMC65570 LVY65559:LVY65570 MFU65559:MFU65570 MPQ65559:MPQ65570 MZM65559:MZM65570 NJI65559:NJI65570 NTE65559:NTE65570 ODA65559:ODA65570 OMW65559:OMW65570 OWS65559:OWS65570 PGO65559:PGO65570 PQK65559:PQK65570 QAG65559:QAG65570 QKC65559:QKC65570 QTY65559:QTY65570 RDU65559:RDU65570 RNQ65559:RNQ65570 RXM65559:RXM65570 SHI65559:SHI65570 SRE65559:SRE65570 TBA65559:TBA65570 TKW65559:TKW65570 TUS65559:TUS65570 UEO65559:UEO65570 UOK65559:UOK65570 UYG65559:UYG65570 VIC65559:VIC65570 VRY65559:VRY65570 WBU65559:WBU65570 WLQ65559:WLQ65570 WVM65559:WVM65570 F131095:F131106 JA131095:JA131106 SW131095:SW131106 ACS131095:ACS131106 AMO131095:AMO131106 AWK131095:AWK131106 BGG131095:BGG131106 BQC131095:BQC131106 BZY131095:BZY131106 CJU131095:CJU131106 CTQ131095:CTQ131106 DDM131095:DDM131106 DNI131095:DNI131106 DXE131095:DXE131106 EHA131095:EHA131106 EQW131095:EQW131106 FAS131095:FAS131106 FKO131095:FKO131106 FUK131095:FUK131106 GEG131095:GEG131106 GOC131095:GOC131106 GXY131095:GXY131106 HHU131095:HHU131106 HRQ131095:HRQ131106 IBM131095:IBM131106 ILI131095:ILI131106 IVE131095:IVE131106 JFA131095:JFA131106 JOW131095:JOW131106 JYS131095:JYS131106 KIO131095:KIO131106 KSK131095:KSK131106 LCG131095:LCG131106 LMC131095:LMC131106 LVY131095:LVY131106 MFU131095:MFU131106 MPQ131095:MPQ131106 MZM131095:MZM131106 NJI131095:NJI131106 NTE131095:NTE131106 ODA131095:ODA131106 OMW131095:OMW131106 OWS131095:OWS131106 PGO131095:PGO131106 PQK131095:PQK131106 QAG131095:QAG131106 QKC131095:QKC131106 QTY131095:QTY131106 RDU131095:RDU131106 RNQ131095:RNQ131106 RXM131095:RXM131106 SHI131095:SHI131106 SRE131095:SRE131106 TBA131095:TBA131106 TKW131095:TKW131106 TUS131095:TUS131106 UEO131095:UEO131106 UOK131095:UOK131106 UYG131095:UYG131106 VIC131095:VIC131106 VRY131095:VRY131106 WBU131095:WBU131106 WLQ131095:WLQ131106 WVM131095:WVM131106 F196631:F196642 JA196631:JA196642 SW196631:SW196642 ACS196631:ACS196642 AMO196631:AMO196642 AWK196631:AWK196642 BGG196631:BGG196642 BQC196631:BQC196642 BZY196631:BZY196642 CJU196631:CJU196642 CTQ196631:CTQ196642 DDM196631:DDM196642 DNI196631:DNI196642 DXE196631:DXE196642 EHA196631:EHA196642 EQW196631:EQW196642 FAS196631:FAS196642 FKO196631:FKO196642 FUK196631:FUK196642 GEG196631:GEG196642 GOC196631:GOC196642 GXY196631:GXY196642 HHU196631:HHU196642 HRQ196631:HRQ196642 IBM196631:IBM196642 ILI196631:ILI196642 IVE196631:IVE196642 JFA196631:JFA196642 JOW196631:JOW196642 JYS196631:JYS196642 KIO196631:KIO196642 KSK196631:KSK196642 LCG196631:LCG196642 LMC196631:LMC196642 LVY196631:LVY196642 MFU196631:MFU196642 MPQ196631:MPQ196642 MZM196631:MZM196642 NJI196631:NJI196642 NTE196631:NTE196642 ODA196631:ODA196642 OMW196631:OMW196642 OWS196631:OWS196642 PGO196631:PGO196642 PQK196631:PQK196642 QAG196631:QAG196642 QKC196631:QKC196642 QTY196631:QTY196642 RDU196631:RDU196642 RNQ196631:RNQ196642 RXM196631:RXM196642 SHI196631:SHI196642 SRE196631:SRE196642 TBA196631:TBA196642 TKW196631:TKW196642 TUS196631:TUS196642 UEO196631:UEO196642 UOK196631:UOK196642 UYG196631:UYG196642 VIC196631:VIC196642 VRY196631:VRY196642 WBU196631:WBU196642 WLQ196631:WLQ196642 WVM196631:WVM196642 F262167:F262178 JA262167:JA262178 SW262167:SW262178 ACS262167:ACS262178 AMO262167:AMO262178 AWK262167:AWK262178 BGG262167:BGG262178 BQC262167:BQC262178 BZY262167:BZY262178 CJU262167:CJU262178 CTQ262167:CTQ262178 DDM262167:DDM262178 DNI262167:DNI262178 DXE262167:DXE262178 EHA262167:EHA262178 EQW262167:EQW262178 FAS262167:FAS262178 FKO262167:FKO262178 FUK262167:FUK262178 GEG262167:GEG262178 GOC262167:GOC262178 GXY262167:GXY262178 HHU262167:HHU262178 HRQ262167:HRQ262178 IBM262167:IBM262178 ILI262167:ILI262178 IVE262167:IVE262178 JFA262167:JFA262178 JOW262167:JOW262178 JYS262167:JYS262178 KIO262167:KIO262178 KSK262167:KSK262178 LCG262167:LCG262178 LMC262167:LMC262178 LVY262167:LVY262178 MFU262167:MFU262178 MPQ262167:MPQ262178 MZM262167:MZM262178 NJI262167:NJI262178 NTE262167:NTE262178 ODA262167:ODA262178 OMW262167:OMW262178 OWS262167:OWS262178 PGO262167:PGO262178 PQK262167:PQK262178 QAG262167:QAG262178 QKC262167:QKC262178 QTY262167:QTY262178 RDU262167:RDU262178 RNQ262167:RNQ262178 RXM262167:RXM262178 SHI262167:SHI262178 SRE262167:SRE262178 TBA262167:TBA262178 TKW262167:TKW262178 TUS262167:TUS262178 UEO262167:UEO262178 UOK262167:UOK262178 UYG262167:UYG262178 VIC262167:VIC262178 VRY262167:VRY262178 WBU262167:WBU262178 WLQ262167:WLQ262178 WVM262167:WVM262178 F327703:F327714 JA327703:JA327714 SW327703:SW327714 ACS327703:ACS327714 AMO327703:AMO327714 AWK327703:AWK327714 BGG327703:BGG327714 BQC327703:BQC327714 BZY327703:BZY327714 CJU327703:CJU327714 CTQ327703:CTQ327714 DDM327703:DDM327714 DNI327703:DNI327714 DXE327703:DXE327714 EHA327703:EHA327714 EQW327703:EQW327714 FAS327703:FAS327714 FKO327703:FKO327714 FUK327703:FUK327714 GEG327703:GEG327714 GOC327703:GOC327714 GXY327703:GXY327714 HHU327703:HHU327714 HRQ327703:HRQ327714 IBM327703:IBM327714 ILI327703:ILI327714 IVE327703:IVE327714 JFA327703:JFA327714 JOW327703:JOW327714 JYS327703:JYS327714 KIO327703:KIO327714 KSK327703:KSK327714 LCG327703:LCG327714 LMC327703:LMC327714 LVY327703:LVY327714 MFU327703:MFU327714 MPQ327703:MPQ327714 MZM327703:MZM327714 NJI327703:NJI327714 NTE327703:NTE327714 ODA327703:ODA327714 OMW327703:OMW327714 OWS327703:OWS327714 PGO327703:PGO327714 PQK327703:PQK327714 QAG327703:QAG327714 QKC327703:QKC327714 QTY327703:QTY327714 RDU327703:RDU327714 RNQ327703:RNQ327714 RXM327703:RXM327714 SHI327703:SHI327714 SRE327703:SRE327714 TBA327703:TBA327714 TKW327703:TKW327714 TUS327703:TUS327714 UEO327703:UEO327714 UOK327703:UOK327714 UYG327703:UYG327714 VIC327703:VIC327714 VRY327703:VRY327714 WBU327703:WBU327714 WLQ327703:WLQ327714 WVM327703:WVM327714 F393239:F393250 JA393239:JA393250 SW393239:SW393250 ACS393239:ACS393250 AMO393239:AMO393250 AWK393239:AWK393250 BGG393239:BGG393250 BQC393239:BQC393250 BZY393239:BZY393250 CJU393239:CJU393250 CTQ393239:CTQ393250 DDM393239:DDM393250 DNI393239:DNI393250 DXE393239:DXE393250 EHA393239:EHA393250 EQW393239:EQW393250 FAS393239:FAS393250 FKO393239:FKO393250 FUK393239:FUK393250 GEG393239:GEG393250 GOC393239:GOC393250 GXY393239:GXY393250 HHU393239:HHU393250 HRQ393239:HRQ393250 IBM393239:IBM393250 ILI393239:ILI393250 IVE393239:IVE393250 JFA393239:JFA393250 JOW393239:JOW393250 JYS393239:JYS393250 KIO393239:KIO393250 KSK393239:KSK393250 LCG393239:LCG393250 LMC393239:LMC393250 LVY393239:LVY393250 MFU393239:MFU393250 MPQ393239:MPQ393250 MZM393239:MZM393250 NJI393239:NJI393250 NTE393239:NTE393250 ODA393239:ODA393250 OMW393239:OMW393250 OWS393239:OWS393250 PGO393239:PGO393250 PQK393239:PQK393250 QAG393239:QAG393250 QKC393239:QKC393250 QTY393239:QTY393250 RDU393239:RDU393250 RNQ393239:RNQ393250 RXM393239:RXM393250 SHI393239:SHI393250 SRE393239:SRE393250 TBA393239:TBA393250 TKW393239:TKW393250 TUS393239:TUS393250 UEO393239:UEO393250 UOK393239:UOK393250 UYG393239:UYG393250 VIC393239:VIC393250 VRY393239:VRY393250 WBU393239:WBU393250 WLQ393239:WLQ393250 WVM393239:WVM393250 F458775:F458786 JA458775:JA458786 SW458775:SW458786 ACS458775:ACS458786 AMO458775:AMO458786 AWK458775:AWK458786 BGG458775:BGG458786 BQC458775:BQC458786 BZY458775:BZY458786 CJU458775:CJU458786 CTQ458775:CTQ458786 DDM458775:DDM458786 DNI458775:DNI458786 DXE458775:DXE458786 EHA458775:EHA458786 EQW458775:EQW458786 FAS458775:FAS458786 FKO458775:FKO458786 FUK458775:FUK458786 GEG458775:GEG458786 GOC458775:GOC458786 GXY458775:GXY458786 HHU458775:HHU458786 HRQ458775:HRQ458786 IBM458775:IBM458786 ILI458775:ILI458786 IVE458775:IVE458786 JFA458775:JFA458786 JOW458775:JOW458786 JYS458775:JYS458786 KIO458775:KIO458786 KSK458775:KSK458786 LCG458775:LCG458786 LMC458775:LMC458786 LVY458775:LVY458786 MFU458775:MFU458786 MPQ458775:MPQ458786 MZM458775:MZM458786 NJI458775:NJI458786 NTE458775:NTE458786 ODA458775:ODA458786 OMW458775:OMW458786 OWS458775:OWS458786 PGO458775:PGO458786 PQK458775:PQK458786 QAG458775:QAG458786 QKC458775:QKC458786 QTY458775:QTY458786 RDU458775:RDU458786 RNQ458775:RNQ458786 RXM458775:RXM458786 SHI458775:SHI458786 SRE458775:SRE458786 TBA458775:TBA458786 TKW458775:TKW458786 TUS458775:TUS458786 UEO458775:UEO458786 UOK458775:UOK458786 UYG458775:UYG458786 VIC458775:VIC458786 VRY458775:VRY458786 WBU458775:WBU458786 WLQ458775:WLQ458786 WVM458775:WVM458786 F524311:F524322 JA524311:JA524322 SW524311:SW524322 ACS524311:ACS524322 AMO524311:AMO524322 AWK524311:AWK524322 BGG524311:BGG524322 BQC524311:BQC524322 BZY524311:BZY524322 CJU524311:CJU524322 CTQ524311:CTQ524322 DDM524311:DDM524322 DNI524311:DNI524322 DXE524311:DXE524322 EHA524311:EHA524322 EQW524311:EQW524322 FAS524311:FAS524322 FKO524311:FKO524322 FUK524311:FUK524322 GEG524311:GEG524322 GOC524311:GOC524322 GXY524311:GXY524322 HHU524311:HHU524322 HRQ524311:HRQ524322 IBM524311:IBM524322 ILI524311:ILI524322 IVE524311:IVE524322 JFA524311:JFA524322 JOW524311:JOW524322 JYS524311:JYS524322 KIO524311:KIO524322 KSK524311:KSK524322 LCG524311:LCG524322 LMC524311:LMC524322 LVY524311:LVY524322 MFU524311:MFU524322 MPQ524311:MPQ524322 MZM524311:MZM524322 NJI524311:NJI524322 NTE524311:NTE524322 ODA524311:ODA524322 OMW524311:OMW524322 OWS524311:OWS524322 PGO524311:PGO524322 PQK524311:PQK524322 QAG524311:QAG524322 QKC524311:QKC524322 QTY524311:QTY524322 RDU524311:RDU524322 RNQ524311:RNQ524322 RXM524311:RXM524322 SHI524311:SHI524322 SRE524311:SRE524322 TBA524311:TBA524322 TKW524311:TKW524322 TUS524311:TUS524322 UEO524311:UEO524322 UOK524311:UOK524322 UYG524311:UYG524322 VIC524311:VIC524322 VRY524311:VRY524322 WBU524311:WBU524322 WLQ524311:WLQ524322 WVM524311:WVM524322 F589847:F589858 JA589847:JA589858 SW589847:SW589858 ACS589847:ACS589858 AMO589847:AMO589858 AWK589847:AWK589858 BGG589847:BGG589858 BQC589847:BQC589858 BZY589847:BZY589858 CJU589847:CJU589858 CTQ589847:CTQ589858 DDM589847:DDM589858 DNI589847:DNI589858 DXE589847:DXE589858 EHA589847:EHA589858 EQW589847:EQW589858 FAS589847:FAS589858 FKO589847:FKO589858 FUK589847:FUK589858 GEG589847:GEG589858 GOC589847:GOC589858 GXY589847:GXY589858 HHU589847:HHU589858 HRQ589847:HRQ589858 IBM589847:IBM589858 ILI589847:ILI589858 IVE589847:IVE589858 JFA589847:JFA589858 JOW589847:JOW589858 JYS589847:JYS589858 KIO589847:KIO589858 KSK589847:KSK589858 LCG589847:LCG589858 LMC589847:LMC589858 LVY589847:LVY589858 MFU589847:MFU589858 MPQ589847:MPQ589858 MZM589847:MZM589858 NJI589847:NJI589858 NTE589847:NTE589858 ODA589847:ODA589858 OMW589847:OMW589858 OWS589847:OWS589858 PGO589847:PGO589858 PQK589847:PQK589858 QAG589847:QAG589858 QKC589847:QKC589858 QTY589847:QTY589858 RDU589847:RDU589858 RNQ589847:RNQ589858 RXM589847:RXM589858 SHI589847:SHI589858 SRE589847:SRE589858 TBA589847:TBA589858 TKW589847:TKW589858 TUS589847:TUS589858 UEO589847:UEO589858 UOK589847:UOK589858 UYG589847:UYG589858 VIC589847:VIC589858 VRY589847:VRY589858 WBU589847:WBU589858 WLQ589847:WLQ589858 WVM589847:WVM589858 F655383:F655394 JA655383:JA655394 SW655383:SW655394 ACS655383:ACS655394 AMO655383:AMO655394 AWK655383:AWK655394 BGG655383:BGG655394 BQC655383:BQC655394 BZY655383:BZY655394 CJU655383:CJU655394 CTQ655383:CTQ655394 DDM655383:DDM655394 DNI655383:DNI655394 DXE655383:DXE655394 EHA655383:EHA655394 EQW655383:EQW655394 FAS655383:FAS655394 FKO655383:FKO655394 FUK655383:FUK655394 GEG655383:GEG655394 GOC655383:GOC655394 GXY655383:GXY655394 HHU655383:HHU655394 HRQ655383:HRQ655394 IBM655383:IBM655394 ILI655383:ILI655394 IVE655383:IVE655394 JFA655383:JFA655394 JOW655383:JOW655394 JYS655383:JYS655394 KIO655383:KIO655394 KSK655383:KSK655394 LCG655383:LCG655394 LMC655383:LMC655394 LVY655383:LVY655394 MFU655383:MFU655394 MPQ655383:MPQ655394 MZM655383:MZM655394 NJI655383:NJI655394 NTE655383:NTE655394 ODA655383:ODA655394 OMW655383:OMW655394 OWS655383:OWS655394 PGO655383:PGO655394 PQK655383:PQK655394 QAG655383:QAG655394 QKC655383:QKC655394 QTY655383:QTY655394 RDU655383:RDU655394 RNQ655383:RNQ655394 RXM655383:RXM655394 SHI655383:SHI655394 SRE655383:SRE655394 TBA655383:TBA655394 TKW655383:TKW655394 TUS655383:TUS655394 UEO655383:UEO655394 UOK655383:UOK655394 UYG655383:UYG655394 VIC655383:VIC655394 VRY655383:VRY655394 WBU655383:WBU655394 WLQ655383:WLQ655394 WVM655383:WVM655394 F720919:F720930 JA720919:JA720930 SW720919:SW720930 ACS720919:ACS720930 AMO720919:AMO720930 AWK720919:AWK720930 BGG720919:BGG720930 BQC720919:BQC720930 BZY720919:BZY720930 CJU720919:CJU720930 CTQ720919:CTQ720930 DDM720919:DDM720930 DNI720919:DNI720930 DXE720919:DXE720930 EHA720919:EHA720930 EQW720919:EQW720930 FAS720919:FAS720930 FKO720919:FKO720930 FUK720919:FUK720930 GEG720919:GEG720930 GOC720919:GOC720930 GXY720919:GXY720930 HHU720919:HHU720930 HRQ720919:HRQ720930 IBM720919:IBM720930 ILI720919:ILI720930 IVE720919:IVE720930 JFA720919:JFA720930 JOW720919:JOW720930 JYS720919:JYS720930 KIO720919:KIO720930 KSK720919:KSK720930 LCG720919:LCG720930 LMC720919:LMC720930 LVY720919:LVY720930 MFU720919:MFU720930 MPQ720919:MPQ720930 MZM720919:MZM720930 NJI720919:NJI720930 NTE720919:NTE720930 ODA720919:ODA720930 OMW720919:OMW720930 OWS720919:OWS720930 PGO720919:PGO720930 PQK720919:PQK720930 QAG720919:QAG720930 QKC720919:QKC720930 QTY720919:QTY720930 RDU720919:RDU720930 RNQ720919:RNQ720930 RXM720919:RXM720930 SHI720919:SHI720930 SRE720919:SRE720930 TBA720919:TBA720930 TKW720919:TKW720930 TUS720919:TUS720930 UEO720919:UEO720930 UOK720919:UOK720930 UYG720919:UYG720930 VIC720919:VIC720930 VRY720919:VRY720930 WBU720919:WBU720930 WLQ720919:WLQ720930 WVM720919:WVM720930 F786455:F786466 JA786455:JA786466 SW786455:SW786466 ACS786455:ACS786466 AMO786455:AMO786466 AWK786455:AWK786466 BGG786455:BGG786466 BQC786455:BQC786466 BZY786455:BZY786466 CJU786455:CJU786466 CTQ786455:CTQ786466 DDM786455:DDM786466 DNI786455:DNI786466 DXE786455:DXE786466 EHA786455:EHA786466 EQW786455:EQW786466 FAS786455:FAS786466 FKO786455:FKO786466 FUK786455:FUK786466 GEG786455:GEG786466 GOC786455:GOC786466 GXY786455:GXY786466 HHU786455:HHU786466 HRQ786455:HRQ786466 IBM786455:IBM786466 ILI786455:ILI786466 IVE786455:IVE786466 JFA786455:JFA786466 JOW786455:JOW786466 JYS786455:JYS786466 KIO786455:KIO786466 KSK786455:KSK786466 LCG786455:LCG786466 LMC786455:LMC786466 LVY786455:LVY786466 MFU786455:MFU786466 MPQ786455:MPQ786466 MZM786455:MZM786466 NJI786455:NJI786466 NTE786455:NTE786466 ODA786455:ODA786466 OMW786455:OMW786466 OWS786455:OWS786466 PGO786455:PGO786466 PQK786455:PQK786466 QAG786455:QAG786466 QKC786455:QKC786466 QTY786455:QTY786466 RDU786455:RDU786466 RNQ786455:RNQ786466 RXM786455:RXM786466 SHI786455:SHI786466 SRE786455:SRE786466 TBA786455:TBA786466 TKW786455:TKW786466 TUS786455:TUS786466 UEO786455:UEO786466 UOK786455:UOK786466 UYG786455:UYG786466 VIC786455:VIC786466 VRY786455:VRY786466 WBU786455:WBU786466 WLQ786455:WLQ786466 WVM786455:WVM786466 F851991:F852002 JA851991:JA852002 SW851991:SW852002 ACS851991:ACS852002 AMO851991:AMO852002 AWK851991:AWK852002 BGG851991:BGG852002 BQC851991:BQC852002 BZY851991:BZY852002 CJU851991:CJU852002 CTQ851991:CTQ852002 DDM851991:DDM852002 DNI851991:DNI852002 DXE851991:DXE852002 EHA851991:EHA852002 EQW851991:EQW852002 FAS851991:FAS852002 FKO851991:FKO852002 FUK851991:FUK852002 GEG851991:GEG852002 GOC851991:GOC852002 GXY851991:GXY852002 HHU851991:HHU852002 HRQ851991:HRQ852002 IBM851991:IBM852002 ILI851991:ILI852002 IVE851991:IVE852002 JFA851991:JFA852002 JOW851991:JOW852002 JYS851991:JYS852002 KIO851991:KIO852002 KSK851991:KSK852002 LCG851991:LCG852002 LMC851991:LMC852002 LVY851991:LVY852002 MFU851991:MFU852002 MPQ851991:MPQ852002 MZM851991:MZM852002 NJI851991:NJI852002 NTE851991:NTE852002 ODA851991:ODA852002 OMW851991:OMW852002 OWS851991:OWS852002 PGO851991:PGO852002 PQK851991:PQK852002 QAG851991:QAG852002 QKC851991:QKC852002 QTY851991:QTY852002 RDU851991:RDU852002 RNQ851991:RNQ852002 RXM851991:RXM852002 SHI851991:SHI852002 SRE851991:SRE852002 TBA851991:TBA852002 TKW851991:TKW852002 TUS851991:TUS852002 UEO851991:UEO852002 UOK851991:UOK852002 UYG851991:UYG852002 VIC851991:VIC852002 VRY851991:VRY852002 WBU851991:WBU852002 WLQ851991:WLQ852002 WVM851991:WVM852002 F917527:F917538 JA917527:JA917538 SW917527:SW917538 ACS917527:ACS917538 AMO917527:AMO917538 AWK917527:AWK917538 BGG917527:BGG917538 BQC917527:BQC917538 BZY917527:BZY917538 CJU917527:CJU917538 CTQ917527:CTQ917538 DDM917527:DDM917538 DNI917527:DNI917538 DXE917527:DXE917538 EHA917527:EHA917538 EQW917527:EQW917538 FAS917527:FAS917538 FKO917527:FKO917538 FUK917527:FUK917538 GEG917527:GEG917538 GOC917527:GOC917538 GXY917527:GXY917538 HHU917527:HHU917538 HRQ917527:HRQ917538 IBM917527:IBM917538 ILI917527:ILI917538 IVE917527:IVE917538 JFA917527:JFA917538 JOW917527:JOW917538 JYS917527:JYS917538 KIO917527:KIO917538 KSK917527:KSK917538 LCG917527:LCG917538 LMC917527:LMC917538 LVY917527:LVY917538 MFU917527:MFU917538 MPQ917527:MPQ917538 MZM917527:MZM917538 NJI917527:NJI917538 NTE917527:NTE917538 ODA917527:ODA917538 OMW917527:OMW917538 OWS917527:OWS917538 PGO917527:PGO917538 PQK917527:PQK917538 QAG917527:QAG917538 QKC917527:QKC917538 QTY917527:QTY917538 RDU917527:RDU917538 RNQ917527:RNQ917538 RXM917527:RXM917538 SHI917527:SHI917538 SRE917527:SRE917538 TBA917527:TBA917538 TKW917527:TKW917538 TUS917527:TUS917538 UEO917527:UEO917538 UOK917527:UOK917538 UYG917527:UYG917538 VIC917527:VIC917538 VRY917527:VRY917538 WBU917527:WBU917538 WLQ917527:WLQ917538 WVM917527:WVM917538 F983063:F983074 JA983063:JA983074 SW983063:SW983074 ACS983063:ACS983074 AMO983063:AMO983074 AWK983063:AWK983074 BGG983063:BGG983074 BQC983063:BQC983074 BZY983063:BZY983074 CJU983063:CJU983074 CTQ983063:CTQ983074 DDM983063:DDM983074 DNI983063:DNI983074 DXE983063:DXE983074 EHA983063:EHA983074 EQW983063:EQW983074 FAS983063:FAS983074 FKO983063:FKO983074 FUK983063:FUK983074 GEG983063:GEG983074 GOC983063:GOC983074 GXY983063:GXY983074 HHU983063:HHU983074 HRQ983063:HRQ983074 IBM983063:IBM983074 ILI983063:ILI983074 IVE983063:IVE983074 JFA983063:JFA983074 JOW983063:JOW983074 JYS983063:JYS983074 KIO983063:KIO983074 KSK983063:KSK983074 LCG983063:LCG983074 LMC983063:LMC983074 LVY983063:LVY983074 MFU983063:MFU983074 MPQ983063:MPQ983074 MZM983063:MZM983074 NJI983063:NJI983074 NTE983063:NTE983074 ODA983063:ODA983074 OMW983063:OMW983074 OWS983063:OWS983074 PGO983063:PGO983074 PQK983063:PQK983074 QAG983063:QAG983074 QKC983063:QKC983074 QTY983063:QTY983074 RDU983063:RDU983074 RNQ983063:RNQ983074 RXM983063:RXM983074 SHI983063:SHI983074 SRE983063:SRE983074 TBA983063:TBA983074 TKW983063:TKW983074 TUS983063:TUS983074 UEO983063:UEO983074 UOK983063:UOK983074 UYG983063:UYG983074 VIC983063:VIC983074 VRY983063:VRY983074 WBU983063:WBU983074 WLQ983063:WLQ983074 WVM983063:WVM983074 WVT983063:WVT983074 JH23:JH34 TD23:TD34 ACZ23:ACZ34 AMV23:AMV34 AWR23:AWR34 BGN23:BGN34 BQJ23:BQJ34 CAF23:CAF34 CKB23:CKB34 CTX23:CTX34 DDT23:DDT34 DNP23:DNP34 DXL23:DXL34 EHH23:EHH34 ERD23:ERD34 FAZ23:FAZ34 FKV23:FKV34 FUR23:FUR34 GEN23:GEN34 GOJ23:GOJ34 GYF23:GYF34 HIB23:HIB34 HRX23:HRX34 IBT23:IBT34 ILP23:ILP34 IVL23:IVL34 JFH23:JFH34 JPD23:JPD34 JYZ23:JYZ34 KIV23:KIV34 KSR23:KSR34 LCN23:LCN34 LMJ23:LMJ34 LWF23:LWF34 MGB23:MGB34 MPX23:MPX34 MZT23:MZT34 NJP23:NJP34 NTL23:NTL34 ODH23:ODH34 OND23:OND34 OWZ23:OWZ34 PGV23:PGV34 PQR23:PQR34 QAN23:QAN34 QKJ23:QKJ34 QUF23:QUF34 REB23:REB34 RNX23:RNX34 RXT23:RXT34 SHP23:SHP34 SRL23:SRL34 TBH23:TBH34 TLD23:TLD34 TUZ23:TUZ34 UEV23:UEV34 UOR23:UOR34 UYN23:UYN34 VIJ23:VIJ34 VSF23:VSF34 WCB23:WCB34 WLX23:WLX34 WVT23:WVT34 M65559:M65570 JH65559:JH65570 TD65559:TD65570 ACZ65559:ACZ65570 AMV65559:AMV65570 AWR65559:AWR65570 BGN65559:BGN65570 BQJ65559:BQJ65570 CAF65559:CAF65570 CKB65559:CKB65570 CTX65559:CTX65570 DDT65559:DDT65570 DNP65559:DNP65570 DXL65559:DXL65570 EHH65559:EHH65570 ERD65559:ERD65570 FAZ65559:FAZ65570 FKV65559:FKV65570 FUR65559:FUR65570 GEN65559:GEN65570 GOJ65559:GOJ65570 GYF65559:GYF65570 HIB65559:HIB65570 HRX65559:HRX65570 IBT65559:IBT65570 ILP65559:ILP65570 IVL65559:IVL65570 JFH65559:JFH65570 JPD65559:JPD65570 JYZ65559:JYZ65570 KIV65559:KIV65570 KSR65559:KSR65570 LCN65559:LCN65570 LMJ65559:LMJ65570 LWF65559:LWF65570 MGB65559:MGB65570 MPX65559:MPX65570 MZT65559:MZT65570 NJP65559:NJP65570 NTL65559:NTL65570 ODH65559:ODH65570 OND65559:OND65570 OWZ65559:OWZ65570 PGV65559:PGV65570 PQR65559:PQR65570 QAN65559:QAN65570 QKJ65559:QKJ65570 QUF65559:QUF65570 REB65559:REB65570 RNX65559:RNX65570 RXT65559:RXT65570 SHP65559:SHP65570 SRL65559:SRL65570 TBH65559:TBH65570 TLD65559:TLD65570 TUZ65559:TUZ65570 UEV65559:UEV65570 UOR65559:UOR65570 UYN65559:UYN65570 VIJ65559:VIJ65570 VSF65559:VSF65570 WCB65559:WCB65570 WLX65559:WLX65570 WVT65559:WVT65570 M131095:M131106 JH131095:JH131106 TD131095:TD131106 ACZ131095:ACZ131106 AMV131095:AMV131106 AWR131095:AWR131106 BGN131095:BGN131106 BQJ131095:BQJ131106 CAF131095:CAF131106 CKB131095:CKB131106 CTX131095:CTX131106 DDT131095:DDT131106 DNP131095:DNP131106 DXL131095:DXL131106 EHH131095:EHH131106 ERD131095:ERD131106 FAZ131095:FAZ131106 FKV131095:FKV131106 FUR131095:FUR131106 GEN131095:GEN131106 GOJ131095:GOJ131106 GYF131095:GYF131106 HIB131095:HIB131106 HRX131095:HRX131106 IBT131095:IBT131106 ILP131095:ILP131106 IVL131095:IVL131106 JFH131095:JFH131106 JPD131095:JPD131106 JYZ131095:JYZ131106 KIV131095:KIV131106 KSR131095:KSR131106 LCN131095:LCN131106 LMJ131095:LMJ131106 LWF131095:LWF131106 MGB131095:MGB131106 MPX131095:MPX131106 MZT131095:MZT131106 NJP131095:NJP131106 NTL131095:NTL131106 ODH131095:ODH131106 OND131095:OND131106 OWZ131095:OWZ131106 PGV131095:PGV131106 PQR131095:PQR131106 QAN131095:QAN131106 QKJ131095:QKJ131106 QUF131095:QUF131106 REB131095:REB131106 RNX131095:RNX131106 RXT131095:RXT131106 SHP131095:SHP131106 SRL131095:SRL131106 TBH131095:TBH131106 TLD131095:TLD131106 TUZ131095:TUZ131106 UEV131095:UEV131106 UOR131095:UOR131106 UYN131095:UYN131106 VIJ131095:VIJ131106 VSF131095:VSF131106 WCB131095:WCB131106 WLX131095:WLX131106 WVT131095:WVT131106 M196631:M196642 JH196631:JH196642 TD196631:TD196642 ACZ196631:ACZ196642 AMV196631:AMV196642 AWR196631:AWR196642 BGN196631:BGN196642 BQJ196631:BQJ196642 CAF196631:CAF196642 CKB196631:CKB196642 CTX196631:CTX196642 DDT196631:DDT196642 DNP196631:DNP196642 DXL196631:DXL196642 EHH196631:EHH196642 ERD196631:ERD196642 FAZ196631:FAZ196642 FKV196631:FKV196642 FUR196631:FUR196642 GEN196631:GEN196642 GOJ196631:GOJ196642 GYF196631:GYF196642 HIB196631:HIB196642 HRX196631:HRX196642 IBT196631:IBT196642 ILP196631:ILP196642 IVL196631:IVL196642 JFH196631:JFH196642 JPD196631:JPD196642 JYZ196631:JYZ196642 KIV196631:KIV196642 KSR196631:KSR196642 LCN196631:LCN196642 LMJ196631:LMJ196642 LWF196631:LWF196642 MGB196631:MGB196642 MPX196631:MPX196642 MZT196631:MZT196642 NJP196631:NJP196642 NTL196631:NTL196642 ODH196631:ODH196642 OND196631:OND196642 OWZ196631:OWZ196642 PGV196631:PGV196642 PQR196631:PQR196642 QAN196631:QAN196642 QKJ196631:QKJ196642 QUF196631:QUF196642 REB196631:REB196642 RNX196631:RNX196642 RXT196631:RXT196642 SHP196631:SHP196642 SRL196631:SRL196642 TBH196631:TBH196642 TLD196631:TLD196642 TUZ196631:TUZ196642 UEV196631:UEV196642 UOR196631:UOR196642 UYN196631:UYN196642 VIJ196631:VIJ196642 VSF196631:VSF196642 WCB196631:WCB196642 WLX196631:WLX196642 WVT196631:WVT196642 M262167:M262178 JH262167:JH262178 TD262167:TD262178 ACZ262167:ACZ262178 AMV262167:AMV262178 AWR262167:AWR262178 BGN262167:BGN262178 BQJ262167:BQJ262178 CAF262167:CAF262178 CKB262167:CKB262178 CTX262167:CTX262178 DDT262167:DDT262178 DNP262167:DNP262178 DXL262167:DXL262178 EHH262167:EHH262178 ERD262167:ERD262178 FAZ262167:FAZ262178 FKV262167:FKV262178 FUR262167:FUR262178 GEN262167:GEN262178 GOJ262167:GOJ262178 GYF262167:GYF262178 HIB262167:HIB262178 HRX262167:HRX262178 IBT262167:IBT262178 ILP262167:ILP262178 IVL262167:IVL262178 JFH262167:JFH262178 JPD262167:JPD262178 JYZ262167:JYZ262178 KIV262167:KIV262178 KSR262167:KSR262178 LCN262167:LCN262178 LMJ262167:LMJ262178 LWF262167:LWF262178 MGB262167:MGB262178 MPX262167:MPX262178 MZT262167:MZT262178 NJP262167:NJP262178 NTL262167:NTL262178 ODH262167:ODH262178 OND262167:OND262178 OWZ262167:OWZ262178 PGV262167:PGV262178 PQR262167:PQR262178 QAN262167:QAN262178 QKJ262167:QKJ262178 QUF262167:QUF262178 REB262167:REB262178 RNX262167:RNX262178 RXT262167:RXT262178 SHP262167:SHP262178 SRL262167:SRL262178 TBH262167:TBH262178 TLD262167:TLD262178 TUZ262167:TUZ262178 UEV262167:UEV262178 UOR262167:UOR262178 UYN262167:UYN262178 VIJ262167:VIJ262178 VSF262167:VSF262178 WCB262167:WCB262178 WLX262167:WLX262178 WVT262167:WVT262178 M327703:M327714 JH327703:JH327714 TD327703:TD327714 ACZ327703:ACZ327714 AMV327703:AMV327714 AWR327703:AWR327714 BGN327703:BGN327714 BQJ327703:BQJ327714 CAF327703:CAF327714 CKB327703:CKB327714 CTX327703:CTX327714 DDT327703:DDT327714 DNP327703:DNP327714 DXL327703:DXL327714 EHH327703:EHH327714 ERD327703:ERD327714 FAZ327703:FAZ327714 FKV327703:FKV327714 FUR327703:FUR327714 GEN327703:GEN327714 GOJ327703:GOJ327714 GYF327703:GYF327714 HIB327703:HIB327714 HRX327703:HRX327714 IBT327703:IBT327714 ILP327703:ILP327714 IVL327703:IVL327714 JFH327703:JFH327714 JPD327703:JPD327714 JYZ327703:JYZ327714 KIV327703:KIV327714 KSR327703:KSR327714 LCN327703:LCN327714 LMJ327703:LMJ327714 LWF327703:LWF327714 MGB327703:MGB327714 MPX327703:MPX327714 MZT327703:MZT327714 NJP327703:NJP327714 NTL327703:NTL327714 ODH327703:ODH327714 OND327703:OND327714 OWZ327703:OWZ327714 PGV327703:PGV327714 PQR327703:PQR327714 QAN327703:QAN327714 QKJ327703:QKJ327714 QUF327703:QUF327714 REB327703:REB327714 RNX327703:RNX327714 RXT327703:RXT327714 SHP327703:SHP327714 SRL327703:SRL327714 TBH327703:TBH327714 TLD327703:TLD327714 TUZ327703:TUZ327714 UEV327703:UEV327714 UOR327703:UOR327714 UYN327703:UYN327714 VIJ327703:VIJ327714 VSF327703:VSF327714 WCB327703:WCB327714 WLX327703:WLX327714 WVT327703:WVT327714 M393239:M393250 JH393239:JH393250 TD393239:TD393250 ACZ393239:ACZ393250 AMV393239:AMV393250 AWR393239:AWR393250 BGN393239:BGN393250 BQJ393239:BQJ393250 CAF393239:CAF393250 CKB393239:CKB393250 CTX393239:CTX393250 DDT393239:DDT393250 DNP393239:DNP393250 DXL393239:DXL393250 EHH393239:EHH393250 ERD393239:ERD393250 FAZ393239:FAZ393250 FKV393239:FKV393250 FUR393239:FUR393250 GEN393239:GEN393250 GOJ393239:GOJ393250 GYF393239:GYF393250 HIB393239:HIB393250 HRX393239:HRX393250 IBT393239:IBT393250 ILP393239:ILP393250 IVL393239:IVL393250 JFH393239:JFH393250 JPD393239:JPD393250 JYZ393239:JYZ393250 KIV393239:KIV393250 KSR393239:KSR393250 LCN393239:LCN393250 LMJ393239:LMJ393250 LWF393239:LWF393250 MGB393239:MGB393250 MPX393239:MPX393250 MZT393239:MZT393250 NJP393239:NJP393250 NTL393239:NTL393250 ODH393239:ODH393250 OND393239:OND393250 OWZ393239:OWZ393250 PGV393239:PGV393250 PQR393239:PQR393250 QAN393239:QAN393250 QKJ393239:QKJ393250 QUF393239:QUF393250 REB393239:REB393250 RNX393239:RNX393250 RXT393239:RXT393250 SHP393239:SHP393250 SRL393239:SRL393250 TBH393239:TBH393250 TLD393239:TLD393250 TUZ393239:TUZ393250 UEV393239:UEV393250 UOR393239:UOR393250 UYN393239:UYN393250 VIJ393239:VIJ393250 VSF393239:VSF393250 WCB393239:WCB393250 WLX393239:WLX393250 WVT393239:WVT393250 M458775:M458786 JH458775:JH458786 TD458775:TD458786 ACZ458775:ACZ458786 AMV458775:AMV458786 AWR458775:AWR458786 BGN458775:BGN458786 BQJ458775:BQJ458786 CAF458775:CAF458786 CKB458775:CKB458786 CTX458775:CTX458786 DDT458775:DDT458786 DNP458775:DNP458786 DXL458775:DXL458786 EHH458775:EHH458786 ERD458775:ERD458786 FAZ458775:FAZ458786 FKV458775:FKV458786 FUR458775:FUR458786 GEN458775:GEN458786 GOJ458775:GOJ458786 GYF458775:GYF458786 HIB458775:HIB458786 HRX458775:HRX458786 IBT458775:IBT458786 ILP458775:ILP458786 IVL458775:IVL458786 JFH458775:JFH458786 JPD458775:JPD458786 JYZ458775:JYZ458786 KIV458775:KIV458786 KSR458775:KSR458786 LCN458775:LCN458786 LMJ458775:LMJ458786 LWF458775:LWF458786 MGB458775:MGB458786 MPX458775:MPX458786 MZT458775:MZT458786 NJP458775:NJP458786 NTL458775:NTL458786 ODH458775:ODH458786 OND458775:OND458786 OWZ458775:OWZ458786 PGV458775:PGV458786 PQR458775:PQR458786 QAN458775:QAN458786 QKJ458775:QKJ458786 QUF458775:QUF458786 REB458775:REB458786 RNX458775:RNX458786 RXT458775:RXT458786 SHP458775:SHP458786 SRL458775:SRL458786 TBH458775:TBH458786 TLD458775:TLD458786 TUZ458775:TUZ458786 UEV458775:UEV458786 UOR458775:UOR458786 UYN458775:UYN458786 VIJ458775:VIJ458786 VSF458775:VSF458786 WCB458775:WCB458786 WLX458775:WLX458786 WVT458775:WVT458786 M524311:M524322 JH524311:JH524322 TD524311:TD524322 ACZ524311:ACZ524322 AMV524311:AMV524322 AWR524311:AWR524322 BGN524311:BGN524322 BQJ524311:BQJ524322 CAF524311:CAF524322 CKB524311:CKB524322 CTX524311:CTX524322 DDT524311:DDT524322 DNP524311:DNP524322 DXL524311:DXL524322 EHH524311:EHH524322 ERD524311:ERD524322 FAZ524311:FAZ524322 FKV524311:FKV524322 FUR524311:FUR524322 GEN524311:GEN524322 GOJ524311:GOJ524322 GYF524311:GYF524322 HIB524311:HIB524322 HRX524311:HRX524322 IBT524311:IBT524322 ILP524311:ILP524322 IVL524311:IVL524322 JFH524311:JFH524322 JPD524311:JPD524322 JYZ524311:JYZ524322 KIV524311:KIV524322 KSR524311:KSR524322 LCN524311:LCN524322 LMJ524311:LMJ524322 LWF524311:LWF524322 MGB524311:MGB524322 MPX524311:MPX524322 MZT524311:MZT524322 NJP524311:NJP524322 NTL524311:NTL524322 ODH524311:ODH524322 OND524311:OND524322 OWZ524311:OWZ524322 PGV524311:PGV524322 PQR524311:PQR524322 QAN524311:QAN524322 QKJ524311:QKJ524322 QUF524311:QUF524322 REB524311:REB524322 RNX524311:RNX524322 RXT524311:RXT524322 SHP524311:SHP524322 SRL524311:SRL524322 TBH524311:TBH524322 TLD524311:TLD524322 TUZ524311:TUZ524322 UEV524311:UEV524322 UOR524311:UOR524322 UYN524311:UYN524322 VIJ524311:VIJ524322 VSF524311:VSF524322 WCB524311:WCB524322 WLX524311:WLX524322 WVT524311:WVT524322 M589847:M589858 JH589847:JH589858 TD589847:TD589858 ACZ589847:ACZ589858 AMV589847:AMV589858 AWR589847:AWR589858 BGN589847:BGN589858 BQJ589847:BQJ589858 CAF589847:CAF589858 CKB589847:CKB589858 CTX589847:CTX589858 DDT589847:DDT589858 DNP589847:DNP589858 DXL589847:DXL589858 EHH589847:EHH589858 ERD589847:ERD589858 FAZ589847:FAZ589858 FKV589847:FKV589858 FUR589847:FUR589858 GEN589847:GEN589858 GOJ589847:GOJ589858 GYF589847:GYF589858 HIB589847:HIB589858 HRX589847:HRX589858 IBT589847:IBT589858 ILP589847:ILP589858 IVL589847:IVL589858 JFH589847:JFH589858 JPD589847:JPD589858 JYZ589847:JYZ589858 KIV589847:KIV589858 KSR589847:KSR589858 LCN589847:LCN589858 LMJ589847:LMJ589858 LWF589847:LWF589858 MGB589847:MGB589858 MPX589847:MPX589858 MZT589847:MZT589858 NJP589847:NJP589858 NTL589847:NTL589858 ODH589847:ODH589858 OND589847:OND589858 OWZ589847:OWZ589858 PGV589847:PGV589858 PQR589847:PQR589858 QAN589847:QAN589858 QKJ589847:QKJ589858 QUF589847:QUF589858 REB589847:REB589858 RNX589847:RNX589858 RXT589847:RXT589858 SHP589847:SHP589858 SRL589847:SRL589858 TBH589847:TBH589858 TLD589847:TLD589858 TUZ589847:TUZ589858 UEV589847:UEV589858 UOR589847:UOR589858 UYN589847:UYN589858 VIJ589847:VIJ589858 VSF589847:VSF589858 WCB589847:WCB589858 WLX589847:WLX589858 WVT589847:WVT589858 M655383:M655394 JH655383:JH655394 TD655383:TD655394 ACZ655383:ACZ655394 AMV655383:AMV655394 AWR655383:AWR655394 BGN655383:BGN655394 BQJ655383:BQJ655394 CAF655383:CAF655394 CKB655383:CKB655394 CTX655383:CTX655394 DDT655383:DDT655394 DNP655383:DNP655394 DXL655383:DXL655394 EHH655383:EHH655394 ERD655383:ERD655394 FAZ655383:FAZ655394 FKV655383:FKV655394 FUR655383:FUR655394 GEN655383:GEN655394 GOJ655383:GOJ655394 GYF655383:GYF655394 HIB655383:HIB655394 HRX655383:HRX655394 IBT655383:IBT655394 ILP655383:ILP655394 IVL655383:IVL655394 JFH655383:JFH655394 JPD655383:JPD655394 JYZ655383:JYZ655394 KIV655383:KIV655394 KSR655383:KSR655394 LCN655383:LCN655394 LMJ655383:LMJ655394 LWF655383:LWF655394 MGB655383:MGB655394 MPX655383:MPX655394 MZT655383:MZT655394 NJP655383:NJP655394 NTL655383:NTL655394 ODH655383:ODH655394 OND655383:OND655394 OWZ655383:OWZ655394 PGV655383:PGV655394 PQR655383:PQR655394 QAN655383:QAN655394 QKJ655383:QKJ655394 QUF655383:QUF655394 REB655383:REB655394 RNX655383:RNX655394 RXT655383:RXT655394 SHP655383:SHP655394 SRL655383:SRL655394 TBH655383:TBH655394 TLD655383:TLD655394 TUZ655383:TUZ655394 UEV655383:UEV655394 UOR655383:UOR655394 UYN655383:UYN655394 VIJ655383:VIJ655394 VSF655383:VSF655394 WCB655383:WCB655394 WLX655383:WLX655394 WVT655383:WVT655394 M720919:M720930 JH720919:JH720930 TD720919:TD720930 ACZ720919:ACZ720930 AMV720919:AMV720930 AWR720919:AWR720930 BGN720919:BGN720930 BQJ720919:BQJ720930 CAF720919:CAF720930 CKB720919:CKB720930 CTX720919:CTX720930 DDT720919:DDT720930 DNP720919:DNP720930 DXL720919:DXL720930 EHH720919:EHH720930 ERD720919:ERD720930 FAZ720919:FAZ720930 FKV720919:FKV720930 FUR720919:FUR720930 GEN720919:GEN720930 GOJ720919:GOJ720930 GYF720919:GYF720930 HIB720919:HIB720930 HRX720919:HRX720930 IBT720919:IBT720930 ILP720919:ILP720930 IVL720919:IVL720930 JFH720919:JFH720930 JPD720919:JPD720930 JYZ720919:JYZ720930 KIV720919:KIV720930 KSR720919:KSR720930 LCN720919:LCN720930 LMJ720919:LMJ720930 LWF720919:LWF720930 MGB720919:MGB720930 MPX720919:MPX720930 MZT720919:MZT720930 NJP720919:NJP720930 NTL720919:NTL720930 ODH720919:ODH720930 OND720919:OND720930 OWZ720919:OWZ720930 PGV720919:PGV720930 PQR720919:PQR720930 QAN720919:QAN720930 QKJ720919:QKJ720930 QUF720919:QUF720930 REB720919:REB720930 RNX720919:RNX720930 RXT720919:RXT720930 SHP720919:SHP720930 SRL720919:SRL720930 TBH720919:TBH720930 TLD720919:TLD720930 TUZ720919:TUZ720930 UEV720919:UEV720930 UOR720919:UOR720930 UYN720919:UYN720930 VIJ720919:VIJ720930 VSF720919:VSF720930 WCB720919:WCB720930 WLX720919:WLX720930 WVT720919:WVT720930 M786455:M786466 JH786455:JH786466 TD786455:TD786466 ACZ786455:ACZ786466 AMV786455:AMV786466 AWR786455:AWR786466 BGN786455:BGN786466 BQJ786455:BQJ786466 CAF786455:CAF786466 CKB786455:CKB786466 CTX786455:CTX786466 DDT786455:DDT786466 DNP786455:DNP786466 DXL786455:DXL786466 EHH786455:EHH786466 ERD786455:ERD786466 FAZ786455:FAZ786466 FKV786455:FKV786466 FUR786455:FUR786466 GEN786455:GEN786466 GOJ786455:GOJ786466 GYF786455:GYF786466 HIB786455:HIB786466 HRX786455:HRX786466 IBT786455:IBT786466 ILP786455:ILP786466 IVL786455:IVL786466 JFH786455:JFH786466 JPD786455:JPD786466 JYZ786455:JYZ786466 KIV786455:KIV786466 KSR786455:KSR786466 LCN786455:LCN786466 LMJ786455:LMJ786466 LWF786455:LWF786466 MGB786455:MGB786466 MPX786455:MPX786466 MZT786455:MZT786466 NJP786455:NJP786466 NTL786455:NTL786466 ODH786455:ODH786466 OND786455:OND786466 OWZ786455:OWZ786466 PGV786455:PGV786466 PQR786455:PQR786466 QAN786455:QAN786466 QKJ786455:QKJ786466 QUF786455:QUF786466 REB786455:REB786466 RNX786455:RNX786466 RXT786455:RXT786466 SHP786455:SHP786466 SRL786455:SRL786466 TBH786455:TBH786466 TLD786455:TLD786466 TUZ786455:TUZ786466 UEV786455:UEV786466 UOR786455:UOR786466 UYN786455:UYN786466 VIJ786455:VIJ786466 VSF786455:VSF786466 WCB786455:WCB786466 WLX786455:WLX786466 WVT786455:WVT786466 M851991:M852002 JH851991:JH852002 TD851991:TD852002 ACZ851991:ACZ852002 AMV851991:AMV852002 AWR851991:AWR852002 BGN851991:BGN852002 BQJ851991:BQJ852002 CAF851991:CAF852002 CKB851991:CKB852002 CTX851991:CTX852002 DDT851991:DDT852002 DNP851991:DNP852002 DXL851991:DXL852002 EHH851991:EHH852002 ERD851991:ERD852002 FAZ851991:FAZ852002 FKV851991:FKV852002 FUR851991:FUR852002 GEN851991:GEN852002 GOJ851991:GOJ852002 GYF851991:GYF852002 HIB851991:HIB852002 HRX851991:HRX852002 IBT851991:IBT852002 ILP851991:ILP852002 IVL851991:IVL852002 JFH851991:JFH852002 JPD851991:JPD852002 JYZ851991:JYZ852002 KIV851991:KIV852002 KSR851991:KSR852002 LCN851991:LCN852002 LMJ851991:LMJ852002 LWF851991:LWF852002 MGB851991:MGB852002 MPX851991:MPX852002 MZT851991:MZT852002 NJP851991:NJP852002 NTL851991:NTL852002 ODH851991:ODH852002 OND851991:OND852002 OWZ851991:OWZ852002 PGV851991:PGV852002 PQR851991:PQR852002 QAN851991:QAN852002 QKJ851991:QKJ852002 QUF851991:QUF852002 REB851991:REB852002 RNX851991:RNX852002 RXT851991:RXT852002 SHP851991:SHP852002 SRL851991:SRL852002 TBH851991:TBH852002 TLD851991:TLD852002 TUZ851991:TUZ852002 UEV851991:UEV852002 UOR851991:UOR852002 UYN851991:UYN852002 VIJ851991:VIJ852002 VSF851991:VSF852002 WCB851991:WCB852002 WLX851991:WLX852002 WVT851991:WVT852002 M917527:M917538 JH917527:JH917538 TD917527:TD917538 ACZ917527:ACZ917538 AMV917527:AMV917538 AWR917527:AWR917538 BGN917527:BGN917538 BQJ917527:BQJ917538 CAF917527:CAF917538 CKB917527:CKB917538 CTX917527:CTX917538 DDT917527:DDT917538 DNP917527:DNP917538 DXL917527:DXL917538 EHH917527:EHH917538 ERD917527:ERD917538 FAZ917527:FAZ917538 FKV917527:FKV917538 FUR917527:FUR917538 GEN917527:GEN917538 GOJ917527:GOJ917538 GYF917527:GYF917538 HIB917527:HIB917538 HRX917527:HRX917538 IBT917527:IBT917538 ILP917527:ILP917538 IVL917527:IVL917538 JFH917527:JFH917538 JPD917527:JPD917538 JYZ917527:JYZ917538 KIV917527:KIV917538 KSR917527:KSR917538 LCN917527:LCN917538 LMJ917527:LMJ917538 LWF917527:LWF917538 MGB917527:MGB917538 MPX917527:MPX917538 MZT917527:MZT917538 NJP917527:NJP917538 NTL917527:NTL917538 ODH917527:ODH917538 OND917527:OND917538 OWZ917527:OWZ917538 PGV917527:PGV917538 PQR917527:PQR917538 QAN917527:QAN917538 QKJ917527:QKJ917538 QUF917527:QUF917538 REB917527:REB917538 RNX917527:RNX917538 RXT917527:RXT917538 SHP917527:SHP917538 SRL917527:SRL917538 TBH917527:TBH917538 TLD917527:TLD917538 TUZ917527:TUZ917538 UEV917527:UEV917538 UOR917527:UOR917538 UYN917527:UYN917538 VIJ917527:VIJ917538 VSF917527:VSF917538 WCB917527:WCB917538 WLX917527:WLX917538 WVT917527:WVT917538 M983063:M983074 JH983063:JH983074 TD983063:TD983074 ACZ983063:ACZ983074 AMV983063:AMV983074 AWR983063:AWR983074 BGN983063:BGN983074 BQJ983063:BQJ983074 CAF983063:CAF983074 CKB983063:CKB983074 CTX983063:CTX983074 DDT983063:DDT983074 DNP983063:DNP983074 DXL983063:DXL983074 EHH983063:EHH983074 ERD983063:ERD983074 FAZ983063:FAZ983074 FKV983063:FKV983074 FUR983063:FUR983074 GEN983063:GEN983074 GOJ983063:GOJ983074 GYF983063:GYF983074 HIB983063:HIB983074 HRX983063:HRX983074 IBT983063:IBT983074 ILP983063:ILP983074 IVL983063:IVL983074 JFH983063:JFH983074 JPD983063:JPD983074 JYZ983063:JYZ983074 KIV983063:KIV983074 KSR983063:KSR983074 LCN983063:LCN983074 LMJ983063:LMJ983074 LWF983063:LWF983074 MGB983063:MGB983074 MPX983063:MPX983074 MZT983063:MZT983074 NJP983063:NJP983074 NTL983063:NTL983074 ODH983063:ODH983074 OND983063:OND983074 OWZ983063:OWZ983074 PGV983063:PGV983074 PQR983063:PQR983074 QAN983063:QAN983074 QKJ983063:QKJ983074 QUF983063:QUF983074 REB983063:REB983074 RNX983063:RNX983074 RXT983063:RXT983074 SHP983063:SHP983074 SRL983063:SRL983074 TBH983063:TBH983074 TLD983063:TLD983074 TUZ983063:TUZ983074 UEV983063:UEV983074 UOR983063:UOR983074 UYN983063:UYN983074 VIJ983063:VIJ983074 VSF983063:VSF983074 WCB983063:WCB983074">
      <formula1>$S$23:$S$34</formula1>
    </dataValidation>
    <dataValidation type="list" allowBlank="1" showInputMessage="1" showErrorMessage="1" sqref="WLQ983081:WLQ983084 JH42:JH45 TD42:TD45 ACZ42:ACZ45 AMV42:AMV45 AWR42:AWR45 BGN42:BGN45 BQJ42:BQJ45 CAF42:CAF45 CKB42:CKB45 CTX42:CTX45 DDT42:DDT45 DNP42:DNP45 DXL42:DXL45 EHH42:EHH45 ERD42:ERD45 FAZ42:FAZ45 FKV42:FKV45 FUR42:FUR45 GEN42:GEN45 GOJ42:GOJ45 GYF42:GYF45 HIB42:HIB45 HRX42:HRX45 IBT42:IBT45 ILP42:ILP45 IVL42:IVL45 JFH42:JFH45 JPD42:JPD45 JYZ42:JYZ45 KIV42:KIV45 KSR42:KSR45 LCN42:LCN45 LMJ42:LMJ45 LWF42:LWF45 MGB42:MGB45 MPX42:MPX45 MZT42:MZT45 NJP42:NJP45 NTL42:NTL45 ODH42:ODH45 OND42:OND45 OWZ42:OWZ45 PGV42:PGV45 PQR42:PQR45 QAN42:QAN45 QKJ42:QKJ45 QUF42:QUF45 REB42:REB45 RNX42:RNX45 RXT42:RXT45 SHP42:SHP45 SRL42:SRL45 TBH42:TBH45 TLD42:TLD45 TUZ42:TUZ45 UEV42:UEV45 UOR42:UOR45 UYN42:UYN45 VIJ42:VIJ45 VSF42:VSF45 WCB42:WCB45 WLX42:WLX45 WVT42:WVT45 M65577:M65580 JH65577:JH65580 TD65577:TD65580 ACZ65577:ACZ65580 AMV65577:AMV65580 AWR65577:AWR65580 BGN65577:BGN65580 BQJ65577:BQJ65580 CAF65577:CAF65580 CKB65577:CKB65580 CTX65577:CTX65580 DDT65577:DDT65580 DNP65577:DNP65580 DXL65577:DXL65580 EHH65577:EHH65580 ERD65577:ERD65580 FAZ65577:FAZ65580 FKV65577:FKV65580 FUR65577:FUR65580 GEN65577:GEN65580 GOJ65577:GOJ65580 GYF65577:GYF65580 HIB65577:HIB65580 HRX65577:HRX65580 IBT65577:IBT65580 ILP65577:ILP65580 IVL65577:IVL65580 JFH65577:JFH65580 JPD65577:JPD65580 JYZ65577:JYZ65580 KIV65577:KIV65580 KSR65577:KSR65580 LCN65577:LCN65580 LMJ65577:LMJ65580 LWF65577:LWF65580 MGB65577:MGB65580 MPX65577:MPX65580 MZT65577:MZT65580 NJP65577:NJP65580 NTL65577:NTL65580 ODH65577:ODH65580 OND65577:OND65580 OWZ65577:OWZ65580 PGV65577:PGV65580 PQR65577:PQR65580 QAN65577:QAN65580 QKJ65577:QKJ65580 QUF65577:QUF65580 REB65577:REB65580 RNX65577:RNX65580 RXT65577:RXT65580 SHP65577:SHP65580 SRL65577:SRL65580 TBH65577:TBH65580 TLD65577:TLD65580 TUZ65577:TUZ65580 UEV65577:UEV65580 UOR65577:UOR65580 UYN65577:UYN65580 VIJ65577:VIJ65580 VSF65577:VSF65580 WCB65577:WCB65580 WLX65577:WLX65580 WVT65577:WVT65580 M131113:M131116 JH131113:JH131116 TD131113:TD131116 ACZ131113:ACZ131116 AMV131113:AMV131116 AWR131113:AWR131116 BGN131113:BGN131116 BQJ131113:BQJ131116 CAF131113:CAF131116 CKB131113:CKB131116 CTX131113:CTX131116 DDT131113:DDT131116 DNP131113:DNP131116 DXL131113:DXL131116 EHH131113:EHH131116 ERD131113:ERD131116 FAZ131113:FAZ131116 FKV131113:FKV131116 FUR131113:FUR131116 GEN131113:GEN131116 GOJ131113:GOJ131116 GYF131113:GYF131116 HIB131113:HIB131116 HRX131113:HRX131116 IBT131113:IBT131116 ILP131113:ILP131116 IVL131113:IVL131116 JFH131113:JFH131116 JPD131113:JPD131116 JYZ131113:JYZ131116 KIV131113:KIV131116 KSR131113:KSR131116 LCN131113:LCN131116 LMJ131113:LMJ131116 LWF131113:LWF131116 MGB131113:MGB131116 MPX131113:MPX131116 MZT131113:MZT131116 NJP131113:NJP131116 NTL131113:NTL131116 ODH131113:ODH131116 OND131113:OND131116 OWZ131113:OWZ131116 PGV131113:PGV131116 PQR131113:PQR131116 QAN131113:QAN131116 QKJ131113:QKJ131116 QUF131113:QUF131116 REB131113:REB131116 RNX131113:RNX131116 RXT131113:RXT131116 SHP131113:SHP131116 SRL131113:SRL131116 TBH131113:TBH131116 TLD131113:TLD131116 TUZ131113:TUZ131116 UEV131113:UEV131116 UOR131113:UOR131116 UYN131113:UYN131116 VIJ131113:VIJ131116 VSF131113:VSF131116 WCB131113:WCB131116 WLX131113:WLX131116 WVT131113:WVT131116 M196649:M196652 JH196649:JH196652 TD196649:TD196652 ACZ196649:ACZ196652 AMV196649:AMV196652 AWR196649:AWR196652 BGN196649:BGN196652 BQJ196649:BQJ196652 CAF196649:CAF196652 CKB196649:CKB196652 CTX196649:CTX196652 DDT196649:DDT196652 DNP196649:DNP196652 DXL196649:DXL196652 EHH196649:EHH196652 ERD196649:ERD196652 FAZ196649:FAZ196652 FKV196649:FKV196652 FUR196649:FUR196652 GEN196649:GEN196652 GOJ196649:GOJ196652 GYF196649:GYF196652 HIB196649:HIB196652 HRX196649:HRX196652 IBT196649:IBT196652 ILP196649:ILP196652 IVL196649:IVL196652 JFH196649:JFH196652 JPD196649:JPD196652 JYZ196649:JYZ196652 KIV196649:KIV196652 KSR196649:KSR196652 LCN196649:LCN196652 LMJ196649:LMJ196652 LWF196649:LWF196652 MGB196649:MGB196652 MPX196649:MPX196652 MZT196649:MZT196652 NJP196649:NJP196652 NTL196649:NTL196652 ODH196649:ODH196652 OND196649:OND196652 OWZ196649:OWZ196652 PGV196649:PGV196652 PQR196649:PQR196652 QAN196649:QAN196652 QKJ196649:QKJ196652 QUF196649:QUF196652 REB196649:REB196652 RNX196649:RNX196652 RXT196649:RXT196652 SHP196649:SHP196652 SRL196649:SRL196652 TBH196649:TBH196652 TLD196649:TLD196652 TUZ196649:TUZ196652 UEV196649:UEV196652 UOR196649:UOR196652 UYN196649:UYN196652 VIJ196649:VIJ196652 VSF196649:VSF196652 WCB196649:WCB196652 WLX196649:WLX196652 WVT196649:WVT196652 M262185:M262188 JH262185:JH262188 TD262185:TD262188 ACZ262185:ACZ262188 AMV262185:AMV262188 AWR262185:AWR262188 BGN262185:BGN262188 BQJ262185:BQJ262188 CAF262185:CAF262188 CKB262185:CKB262188 CTX262185:CTX262188 DDT262185:DDT262188 DNP262185:DNP262188 DXL262185:DXL262188 EHH262185:EHH262188 ERD262185:ERD262188 FAZ262185:FAZ262188 FKV262185:FKV262188 FUR262185:FUR262188 GEN262185:GEN262188 GOJ262185:GOJ262188 GYF262185:GYF262188 HIB262185:HIB262188 HRX262185:HRX262188 IBT262185:IBT262188 ILP262185:ILP262188 IVL262185:IVL262188 JFH262185:JFH262188 JPD262185:JPD262188 JYZ262185:JYZ262188 KIV262185:KIV262188 KSR262185:KSR262188 LCN262185:LCN262188 LMJ262185:LMJ262188 LWF262185:LWF262188 MGB262185:MGB262188 MPX262185:MPX262188 MZT262185:MZT262188 NJP262185:NJP262188 NTL262185:NTL262188 ODH262185:ODH262188 OND262185:OND262188 OWZ262185:OWZ262188 PGV262185:PGV262188 PQR262185:PQR262188 QAN262185:QAN262188 QKJ262185:QKJ262188 QUF262185:QUF262188 REB262185:REB262188 RNX262185:RNX262188 RXT262185:RXT262188 SHP262185:SHP262188 SRL262185:SRL262188 TBH262185:TBH262188 TLD262185:TLD262188 TUZ262185:TUZ262188 UEV262185:UEV262188 UOR262185:UOR262188 UYN262185:UYN262188 VIJ262185:VIJ262188 VSF262185:VSF262188 WCB262185:WCB262188 WLX262185:WLX262188 WVT262185:WVT262188 M327721:M327724 JH327721:JH327724 TD327721:TD327724 ACZ327721:ACZ327724 AMV327721:AMV327724 AWR327721:AWR327724 BGN327721:BGN327724 BQJ327721:BQJ327724 CAF327721:CAF327724 CKB327721:CKB327724 CTX327721:CTX327724 DDT327721:DDT327724 DNP327721:DNP327724 DXL327721:DXL327724 EHH327721:EHH327724 ERD327721:ERD327724 FAZ327721:FAZ327724 FKV327721:FKV327724 FUR327721:FUR327724 GEN327721:GEN327724 GOJ327721:GOJ327724 GYF327721:GYF327724 HIB327721:HIB327724 HRX327721:HRX327724 IBT327721:IBT327724 ILP327721:ILP327724 IVL327721:IVL327724 JFH327721:JFH327724 JPD327721:JPD327724 JYZ327721:JYZ327724 KIV327721:KIV327724 KSR327721:KSR327724 LCN327721:LCN327724 LMJ327721:LMJ327724 LWF327721:LWF327724 MGB327721:MGB327724 MPX327721:MPX327724 MZT327721:MZT327724 NJP327721:NJP327724 NTL327721:NTL327724 ODH327721:ODH327724 OND327721:OND327724 OWZ327721:OWZ327724 PGV327721:PGV327724 PQR327721:PQR327724 QAN327721:QAN327724 QKJ327721:QKJ327724 QUF327721:QUF327724 REB327721:REB327724 RNX327721:RNX327724 RXT327721:RXT327724 SHP327721:SHP327724 SRL327721:SRL327724 TBH327721:TBH327724 TLD327721:TLD327724 TUZ327721:TUZ327724 UEV327721:UEV327724 UOR327721:UOR327724 UYN327721:UYN327724 VIJ327721:VIJ327724 VSF327721:VSF327724 WCB327721:WCB327724 WLX327721:WLX327724 WVT327721:WVT327724 M393257:M393260 JH393257:JH393260 TD393257:TD393260 ACZ393257:ACZ393260 AMV393257:AMV393260 AWR393257:AWR393260 BGN393257:BGN393260 BQJ393257:BQJ393260 CAF393257:CAF393260 CKB393257:CKB393260 CTX393257:CTX393260 DDT393257:DDT393260 DNP393257:DNP393260 DXL393257:DXL393260 EHH393257:EHH393260 ERD393257:ERD393260 FAZ393257:FAZ393260 FKV393257:FKV393260 FUR393257:FUR393260 GEN393257:GEN393260 GOJ393257:GOJ393260 GYF393257:GYF393260 HIB393257:HIB393260 HRX393257:HRX393260 IBT393257:IBT393260 ILP393257:ILP393260 IVL393257:IVL393260 JFH393257:JFH393260 JPD393257:JPD393260 JYZ393257:JYZ393260 KIV393257:KIV393260 KSR393257:KSR393260 LCN393257:LCN393260 LMJ393257:LMJ393260 LWF393257:LWF393260 MGB393257:MGB393260 MPX393257:MPX393260 MZT393257:MZT393260 NJP393257:NJP393260 NTL393257:NTL393260 ODH393257:ODH393260 OND393257:OND393260 OWZ393257:OWZ393260 PGV393257:PGV393260 PQR393257:PQR393260 QAN393257:QAN393260 QKJ393257:QKJ393260 QUF393257:QUF393260 REB393257:REB393260 RNX393257:RNX393260 RXT393257:RXT393260 SHP393257:SHP393260 SRL393257:SRL393260 TBH393257:TBH393260 TLD393257:TLD393260 TUZ393257:TUZ393260 UEV393257:UEV393260 UOR393257:UOR393260 UYN393257:UYN393260 VIJ393257:VIJ393260 VSF393257:VSF393260 WCB393257:WCB393260 WLX393257:WLX393260 WVT393257:WVT393260 M458793:M458796 JH458793:JH458796 TD458793:TD458796 ACZ458793:ACZ458796 AMV458793:AMV458796 AWR458793:AWR458796 BGN458793:BGN458796 BQJ458793:BQJ458796 CAF458793:CAF458796 CKB458793:CKB458796 CTX458793:CTX458796 DDT458793:DDT458796 DNP458793:DNP458796 DXL458793:DXL458796 EHH458793:EHH458796 ERD458793:ERD458796 FAZ458793:FAZ458796 FKV458793:FKV458796 FUR458793:FUR458796 GEN458793:GEN458796 GOJ458793:GOJ458796 GYF458793:GYF458796 HIB458793:HIB458796 HRX458793:HRX458796 IBT458793:IBT458796 ILP458793:ILP458796 IVL458793:IVL458796 JFH458793:JFH458796 JPD458793:JPD458796 JYZ458793:JYZ458796 KIV458793:KIV458796 KSR458793:KSR458796 LCN458793:LCN458796 LMJ458793:LMJ458796 LWF458793:LWF458796 MGB458793:MGB458796 MPX458793:MPX458796 MZT458793:MZT458796 NJP458793:NJP458796 NTL458793:NTL458796 ODH458793:ODH458796 OND458793:OND458796 OWZ458793:OWZ458796 PGV458793:PGV458796 PQR458793:PQR458796 QAN458793:QAN458796 QKJ458793:QKJ458796 QUF458793:QUF458796 REB458793:REB458796 RNX458793:RNX458796 RXT458793:RXT458796 SHP458793:SHP458796 SRL458793:SRL458796 TBH458793:TBH458796 TLD458793:TLD458796 TUZ458793:TUZ458796 UEV458793:UEV458796 UOR458793:UOR458796 UYN458793:UYN458796 VIJ458793:VIJ458796 VSF458793:VSF458796 WCB458793:WCB458796 WLX458793:WLX458796 WVT458793:WVT458796 M524329:M524332 JH524329:JH524332 TD524329:TD524332 ACZ524329:ACZ524332 AMV524329:AMV524332 AWR524329:AWR524332 BGN524329:BGN524332 BQJ524329:BQJ524332 CAF524329:CAF524332 CKB524329:CKB524332 CTX524329:CTX524332 DDT524329:DDT524332 DNP524329:DNP524332 DXL524329:DXL524332 EHH524329:EHH524332 ERD524329:ERD524332 FAZ524329:FAZ524332 FKV524329:FKV524332 FUR524329:FUR524332 GEN524329:GEN524332 GOJ524329:GOJ524332 GYF524329:GYF524332 HIB524329:HIB524332 HRX524329:HRX524332 IBT524329:IBT524332 ILP524329:ILP524332 IVL524329:IVL524332 JFH524329:JFH524332 JPD524329:JPD524332 JYZ524329:JYZ524332 KIV524329:KIV524332 KSR524329:KSR524332 LCN524329:LCN524332 LMJ524329:LMJ524332 LWF524329:LWF524332 MGB524329:MGB524332 MPX524329:MPX524332 MZT524329:MZT524332 NJP524329:NJP524332 NTL524329:NTL524332 ODH524329:ODH524332 OND524329:OND524332 OWZ524329:OWZ524332 PGV524329:PGV524332 PQR524329:PQR524332 QAN524329:QAN524332 QKJ524329:QKJ524332 QUF524329:QUF524332 REB524329:REB524332 RNX524329:RNX524332 RXT524329:RXT524332 SHP524329:SHP524332 SRL524329:SRL524332 TBH524329:TBH524332 TLD524329:TLD524332 TUZ524329:TUZ524332 UEV524329:UEV524332 UOR524329:UOR524332 UYN524329:UYN524332 VIJ524329:VIJ524332 VSF524329:VSF524332 WCB524329:WCB524332 WLX524329:WLX524332 WVT524329:WVT524332 M589865:M589868 JH589865:JH589868 TD589865:TD589868 ACZ589865:ACZ589868 AMV589865:AMV589868 AWR589865:AWR589868 BGN589865:BGN589868 BQJ589865:BQJ589868 CAF589865:CAF589868 CKB589865:CKB589868 CTX589865:CTX589868 DDT589865:DDT589868 DNP589865:DNP589868 DXL589865:DXL589868 EHH589865:EHH589868 ERD589865:ERD589868 FAZ589865:FAZ589868 FKV589865:FKV589868 FUR589865:FUR589868 GEN589865:GEN589868 GOJ589865:GOJ589868 GYF589865:GYF589868 HIB589865:HIB589868 HRX589865:HRX589868 IBT589865:IBT589868 ILP589865:ILP589868 IVL589865:IVL589868 JFH589865:JFH589868 JPD589865:JPD589868 JYZ589865:JYZ589868 KIV589865:KIV589868 KSR589865:KSR589868 LCN589865:LCN589868 LMJ589865:LMJ589868 LWF589865:LWF589868 MGB589865:MGB589868 MPX589865:MPX589868 MZT589865:MZT589868 NJP589865:NJP589868 NTL589865:NTL589868 ODH589865:ODH589868 OND589865:OND589868 OWZ589865:OWZ589868 PGV589865:PGV589868 PQR589865:PQR589868 QAN589865:QAN589868 QKJ589865:QKJ589868 QUF589865:QUF589868 REB589865:REB589868 RNX589865:RNX589868 RXT589865:RXT589868 SHP589865:SHP589868 SRL589865:SRL589868 TBH589865:TBH589868 TLD589865:TLD589868 TUZ589865:TUZ589868 UEV589865:UEV589868 UOR589865:UOR589868 UYN589865:UYN589868 VIJ589865:VIJ589868 VSF589865:VSF589868 WCB589865:WCB589868 WLX589865:WLX589868 WVT589865:WVT589868 M655401:M655404 JH655401:JH655404 TD655401:TD655404 ACZ655401:ACZ655404 AMV655401:AMV655404 AWR655401:AWR655404 BGN655401:BGN655404 BQJ655401:BQJ655404 CAF655401:CAF655404 CKB655401:CKB655404 CTX655401:CTX655404 DDT655401:DDT655404 DNP655401:DNP655404 DXL655401:DXL655404 EHH655401:EHH655404 ERD655401:ERD655404 FAZ655401:FAZ655404 FKV655401:FKV655404 FUR655401:FUR655404 GEN655401:GEN655404 GOJ655401:GOJ655404 GYF655401:GYF655404 HIB655401:HIB655404 HRX655401:HRX655404 IBT655401:IBT655404 ILP655401:ILP655404 IVL655401:IVL655404 JFH655401:JFH655404 JPD655401:JPD655404 JYZ655401:JYZ655404 KIV655401:KIV655404 KSR655401:KSR655404 LCN655401:LCN655404 LMJ655401:LMJ655404 LWF655401:LWF655404 MGB655401:MGB655404 MPX655401:MPX655404 MZT655401:MZT655404 NJP655401:NJP655404 NTL655401:NTL655404 ODH655401:ODH655404 OND655401:OND655404 OWZ655401:OWZ655404 PGV655401:PGV655404 PQR655401:PQR655404 QAN655401:QAN655404 QKJ655401:QKJ655404 QUF655401:QUF655404 REB655401:REB655404 RNX655401:RNX655404 RXT655401:RXT655404 SHP655401:SHP655404 SRL655401:SRL655404 TBH655401:TBH655404 TLD655401:TLD655404 TUZ655401:TUZ655404 UEV655401:UEV655404 UOR655401:UOR655404 UYN655401:UYN655404 VIJ655401:VIJ655404 VSF655401:VSF655404 WCB655401:WCB655404 WLX655401:WLX655404 WVT655401:WVT655404 M720937:M720940 JH720937:JH720940 TD720937:TD720940 ACZ720937:ACZ720940 AMV720937:AMV720940 AWR720937:AWR720940 BGN720937:BGN720940 BQJ720937:BQJ720940 CAF720937:CAF720940 CKB720937:CKB720940 CTX720937:CTX720940 DDT720937:DDT720940 DNP720937:DNP720940 DXL720937:DXL720940 EHH720937:EHH720940 ERD720937:ERD720940 FAZ720937:FAZ720940 FKV720937:FKV720940 FUR720937:FUR720940 GEN720937:GEN720940 GOJ720937:GOJ720940 GYF720937:GYF720940 HIB720937:HIB720940 HRX720937:HRX720940 IBT720937:IBT720940 ILP720937:ILP720940 IVL720937:IVL720940 JFH720937:JFH720940 JPD720937:JPD720940 JYZ720937:JYZ720940 KIV720937:KIV720940 KSR720937:KSR720940 LCN720937:LCN720940 LMJ720937:LMJ720940 LWF720937:LWF720940 MGB720937:MGB720940 MPX720937:MPX720940 MZT720937:MZT720940 NJP720937:NJP720940 NTL720937:NTL720940 ODH720937:ODH720940 OND720937:OND720940 OWZ720937:OWZ720940 PGV720937:PGV720940 PQR720937:PQR720940 QAN720937:QAN720940 QKJ720937:QKJ720940 QUF720937:QUF720940 REB720937:REB720940 RNX720937:RNX720940 RXT720937:RXT720940 SHP720937:SHP720940 SRL720937:SRL720940 TBH720937:TBH720940 TLD720937:TLD720940 TUZ720937:TUZ720940 UEV720937:UEV720940 UOR720937:UOR720940 UYN720937:UYN720940 VIJ720937:VIJ720940 VSF720937:VSF720940 WCB720937:WCB720940 WLX720937:WLX720940 WVT720937:WVT720940 M786473:M786476 JH786473:JH786476 TD786473:TD786476 ACZ786473:ACZ786476 AMV786473:AMV786476 AWR786473:AWR786476 BGN786473:BGN786476 BQJ786473:BQJ786476 CAF786473:CAF786476 CKB786473:CKB786476 CTX786473:CTX786476 DDT786473:DDT786476 DNP786473:DNP786476 DXL786473:DXL786476 EHH786473:EHH786476 ERD786473:ERD786476 FAZ786473:FAZ786476 FKV786473:FKV786476 FUR786473:FUR786476 GEN786473:GEN786476 GOJ786473:GOJ786476 GYF786473:GYF786476 HIB786473:HIB786476 HRX786473:HRX786476 IBT786473:IBT786476 ILP786473:ILP786476 IVL786473:IVL786476 JFH786473:JFH786476 JPD786473:JPD786476 JYZ786473:JYZ786476 KIV786473:KIV786476 KSR786473:KSR786476 LCN786473:LCN786476 LMJ786473:LMJ786476 LWF786473:LWF786476 MGB786473:MGB786476 MPX786473:MPX786476 MZT786473:MZT786476 NJP786473:NJP786476 NTL786473:NTL786476 ODH786473:ODH786476 OND786473:OND786476 OWZ786473:OWZ786476 PGV786473:PGV786476 PQR786473:PQR786476 QAN786473:QAN786476 QKJ786473:QKJ786476 QUF786473:QUF786476 REB786473:REB786476 RNX786473:RNX786476 RXT786473:RXT786476 SHP786473:SHP786476 SRL786473:SRL786476 TBH786473:TBH786476 TLD786473:TLD786476 TUZ786473:TUZ786476 UEV786473:UEV786476 UOR786473:UOR786476 UYN786473:UYN786476 VIJ786473:VIJ786476 VSF786473:VSF786476 WCB786473:WCB786476 WLX786473:WLX786476 WVT786473:WVT786476 M852009:M852012 JH852009:JH852012 TD852009:TD852012 ACZ852009:ACZ852012 AMV852009:AMV852012 AWR852009:AWR852012 BGN852009:BGN852012 BQJ852009:BQJ852012 CAF852009:CAF852012 CKB852009:CKB852012 CTX852009:CTX852012 DDT852009:DDT852012 DNP852009:DNP852012 DXL852009:DXL852012 EHH852009:EHH852012 ERD852009:ERD852012 FAZ852009:FAZ852012 FKV852009:FKV852012 FUR852009:FUR852012 GEN852009:GEN852012 GOJ852009:GOJ852012 GYF852009:GYF852012 HIB852009:HIB852012 HRX852009:HRX852012 IBT852009:IBT852012 ILP852009:ILP852012 IVL852009:IVL852012 JFH852009:JFH852012 JPD852009:JPD852012 JYZ852009:JYZ852012 KIV852009:KIV852012 KSR852009:KSR852012 LCN852009:LCN852012 LMJ852009:LMJ852012 LWF852009:LWF852012 MGB852009:MGB852012 MPX852009:MPX852012 MZT852009:MZT852012 NJP852009:NJP852012 NTL852009:NTL852012 ODH852009:ODH852012 OND852009:OND852012 OWZ852009:OWZ852012 PGV852009:PGV852012 PQR852009:PQR852012 QAN852009:QAN852012 QKJ852009:QKJ852012 QUF852009:QUF852012 REB852009:REB852012 RNX852009:RNX852012 RXT852009:RXT852012 SHP852009:SHP852012 SRL852009:SRL852012 TBH852009:TBH852012 TLD852009:TLD852012 TUZ852009:TUZ852012 UEV852009:UEV852012 UOR852009:UOR852012 UYN852009:UYN852012 VIJ852009:VIJ852012 VSF852009:VSF852012 WCB852009:WCB852012 WLX852009:WLX852012 WVT852009:WVT852012 M917545:M917548 JH917545:JH917548 TD917545:TD917548 ACZ917545:ACZ917548 AMV917545:AMV917548 AWR917545:AWR917548 BGN917545:BGN917548 BQJ917545:BQJ917548 CAF917545:CAF917548 CKB917545:CKB917548 CTX917545:CTX917548 DDT917545:DDT917548 DNP917545:DNP917548 DXL917545:DXL917548 EHH917545:EHH917548 ERD917545:ERD917548 FAZ917545:FAZ917548 FKV917545:FKV917548 FUR917545:FUR917548 GEN917545:GEN917548 GOJ917545:GOJ917548 GYF917545:GYF917548 HIB917545:HIB917548 HRX917545:HRX917548 IBT917545:IBT917548 ILP917545:ILP917548 IVL917545:IVL917548 JFH917545:JFH917548 JPD917545:JPD917548 JYZ917545:JYZ917548 KIV917545:KIV917548 KSR917545:KSR917548 LCN917545:LCN917548 LMJ917545:LMJ917548 LWF917545:LWF917548 MGB917545:MGB917548 MPX917545:MPX917548 MZT917545:MZT917548 NJP917545:NJP917548 NTL917545:NTL917548 ODH917545:ODH917548 OND917545:OND917548 OWZ917545:OWZ917548 PGV917545:PGV917548 PQR917545:PQR917548 QAN917545:QAN917548 QKJ917545:QKJ917548 QUF917545:QUF917548 REB917545:REB917548 RNX917545:RNX917548 RXT917545:RXT917548 SHP917545:SHP917548 SRL917545:SRL917548 TBH917545:TBH917548 TLD917545:TLD917548 TUZ917545:TUZ917548 UEV917545:UEV917548 UOR917545:UOR917548 UYN917545:UYN917548 VIJ917545:VIJ917548 VSF917545:VSF917548 WCB917545:WCB917548 WLX917545:WLX917548 WVT917545:WVT917548 M983081:M983084 JH983081:JH983084 TD983081:TD983084 ACZ983081:ACZ983084 AMV983081:AMV983084 AWR983081:AWR983084 BGN983081:BGN983084 BQJ983081:BQJ983084 CAF983081:CAF983084 CKB983081:CKB983084 CTX983081:CTX983084 DDT983081:DDT983084 DNP983081:DNP983084 DXL983081:DXL983084 EHH983081:EHH983084 ERD983081:ERD983084 FAZ983081:FAZ983084 FKV983081:FKV983084 FUR983081:FUR983084 GEN983081:GEN983084 GOJ983081:GOJ983084 GYF983081:GYF983084 HIB983081:HIB983084 HRX983081:HRX983084 IBT983081:IBT983084 ILP983081:ILP983084 IVL983081:IVL983084 JFH983081:JFH983084 JPD983081:JPD983084 JYZ983081:JYZ983084 KIV983081:KIV983084 KSR983081:KSR983084 LCN983081:LCN983084 LMJ983081:LMJ983084 LWF983081:LWF983084 MGB983081:MGB983084 MPX983081:MPX983084 MZT983081:MZT983084 NJP983081:NJP983084 NTL983081:NTL983084 ODH983081:ODH983084 OND983081:OND983084 OWZ983081:OWZ983084 PGV983081:PGV983084 PQR983081:PQR983084 QAN983081:QAN983084 QKJ983081:QKJ983084 QUF983081:QUF983084 REB983081:REB983084 RNX983081:RNX983084 RXT983081:RXT983084 SHP983081:SHP983084 SRL983081:SRL983084 TBH983081:TBH983084 TLD983081:TLD983084 TUZ983081:TUZ983084 UEV983081:UEV983084 UOR983081:UOR983084 UYN983081:UYN983084 VIJ983081:VIJ983084 VSF983081:VSF983084 WCB983081:WCB983084 WLX983081:WLX983084 WVT983081:WVT983084 WVM983081:WVM983084 JA42:JA45 SW42:SW45 ACS42:ACS45 AMO42:AMO45 AWK42:AWK45 BGG42:BGG45 BQC42:BQC45 BZY42:BZY45 CJU42:CJU45 CTQ42:CTQ45 DDM42:DDM45 DNI42:DNI45 DXE42:DXE45 EHA42:EHA45 EQW42:EQW45 FAS42:FAS45 FKO42:FKO45 FUK42:FUK45 GEG42:GEG45 GOC42:GOC45 GXY42:GXY45 HHU42:HHU45 HRQ42:HRQ45 IBM42:IBM45 ILI42:ILI45 IVE42:IVE45 JFA42:JFA45 JOW42:JOW45 JYS42:JYS45 KIO42:KIO45 KSK42:KSK45 LCG42:LCG45 LMC42:LMC45 LVY42:LVY45 MFU42:MFU45 MPQ42:MPQ45 MZM42:MZM45 NJI42:NJI45 NTE42:NTE45 ODA42:ODA45 OMW42:OMW45 OWS42:OWS45 PGO42:PGO45 PQK42:PQK45 QAG42:QAG45 QKC42:QKC45 QTY42:QTY45 RDU42:RDU45 RNQ42:RNQ45 RXM42:RXM45 SHI42:SHI45 SRE42:SRE45 TBA42:TBA45 TKW42:TKW45 TUS42:TUS45 UEO42:UEO45 UOK42:UOK45 UYG42:UYG45 VIC42:VIC45 VRY42:VRY45 WBU42:WBU45 WLQ42:WLQ45 WVM42:WVM45 F65577:F65580 JA65577:JA65580 SW65577:SW65580 ACS65577:ACS65580 AMO65577:AMO65580 AWK65577:AWK65580 BGG65577:BGG65580 BQC65577:BQC65580 BZY65577:BZY65580 CJU65577:CJU65580 CTQ65577:CTQ65580 DDM65577:DDM65580 DNI65577:DNI65580 DXE65577:DXE65580 EHA65577:EHA65580 EQW65577:EQW65580 FAS65577:FAS65580 FKO65577:FKO65580 FUK65577:FUK65580 GEG65577:GEG65580 GOC65577:GOC65580 GXY65577:GXY65580 HHU65577:HHU65580 HRQ65577:HRQ65580 IBM65577:IBM65580 ILI65577:ILI65580 IVE65577:IVE65580 JFA65577:JFA65580 JOW65577:JOW65580 JYS65577:JYS65580 KIO65577:KIO65580 KSK65577:KSK65580 LCG65577:LCG65580 LMC65577:LMC65580 LVY65577:LVY65580 MFU65577:MFU65580 MPQ65577:MPQ65580 MZM65577:MZM65580 NJI65577:NJI65580 NTE65577:NTE65580 ODA65577:ODA65580 OMW65577:OMW65580 OWS65577:OWS65580 PGO65577:PGO65580 PQK65577:PQK65580 QAG65577:QAG65580 QKC65577:QKC65580 QTY65577:QTY65580 RDU65577:RDU65580 RNQ65577:RNQ65580 RXM65577:RXM65580 SHI65577:SHI65580 SRE65577:SRE65580 TBA65577:TBA65580 TKW65577:TKW65580 TUS65577:TUS65580 UEO65577:UEO65580 UOK65577:UOK65580 UYG65577:UYG65580 VIC65577:VIC65580 VRY65577:VRY65580 WBU65577:WBU65580 WLQ65577:WLQ65580 WVM65577:WVM65580 F131113:F131116 JA131113:JA131116 SW131113:SW131116 ACS131113:ACS131116 AMO131113:AMO131116 AWK131113:AWK131116 BGG131113:BGG131116 BQC131113:BQC131116 BZY131113:BZY131116 CJU131113:CJU131116 CTQ131113:CTQ131116 DDM131113:DDM131116 DNI131113:DNI131116 DXE131113:DXE131116 EHA131113:EHA131116 EQW131113:EQW131116 FAS131113:FAS131116 FKO131113:FKO131116 FUK131113:FUK131116 GEG131113:GEG131116 GOC131113:GOC131116 GXY131113:GXY131116 HHU131113:HHU131116 HRQ131113:HRQ131116 IBM131113:IBM131116 ILI131113:ILI131116 IVE131113:IVE131116 JFA131113:JFA131116 JOW131113:JOW131116 JYS131113:JYS131116 KIO131113:KIO131116 KSK131113:KSK131116 LCG131113:LCG131116 LMC131113:LMC131116 LVY131113:LVY131116 MFU131113:MFU131116 MPQ131113:MPQ131116 MZM131113:MZM131116 NJI131113:NJI131116 NTE131113:NTE131116 ODA131113:ODA131116 OMW131113:OMW131116 OWS131113:OWS131116 PGO131113:PGO131116 PQK131113:PQK131116 QAG131113:QAG131116 QKC131113:QKC131116 QTY131113:QTY131116 RDU131113:RDU131116 RNQ131113:RNQ131116 RXM131113:RXM131116 SHI131113:SHI131116 SRE131113:SRE131116 TBA131113:TBA131116 TKW131113:TKW131116 TUS131113:TUS131116 UEO131113:UEO131116 UOK131113:UOK131116 UYG131113:UYG131116 VIC131113:VIC131116 VRY131113:VRY131116 WBU131113:WBU131116 WLQ131113:WLQ131116 WVM131113:WVM131116 F196649:F196652 JA196649:JA196652 SW196649:SW196652 ACS196649:ACS196652 AMO196649:AMO196652 AWK196649:AWK196652 BGG196649:BGG196652 BQC196649:BQC196652 BZY196649:BZY196652 CJU196649:CJU196652 CTQ196649:CTQ196652 DDM196649:DDM196652 DNI196649:DNI196652 DXE196649:DXE196652 EHA196649:EHA196652 EQW196649:EQW196652 FAS196649:FAS196652 FKO196649:FKO196652 FUK196649:FUK196652 GEG196649:GEG196652 GOC196649:GOC196652 GXY196649:GXY196652 HHU196649:HHU196652 HRQ196649:HRQ196652 IBM196649:IBM196652 ILI196649:ILI196652 IVE196649:IVE196652 JFA196649:JFA196652 JOW196649:JOW196652 JYS196649:JYS196652 KIO196649:KIO196652 KSK196649:KSK196652 LCG196649:LCG196652 LMC196649:LMC196652 LVY196649:LVY196652 MFU196649:MFU196652 MPQ196649:MPQ196652 MZM196649:MZM196652 NJI196649:NJI196652 NTE196649:NTE196652 ODA196649:ODA196652 OMW196649:OMW196652 OWS196649:OWS196652 PGO196649:PGO196652 PQK196649:PQK196652 QAG196649:QAG196652 QKC196649:QKC196652 QTY196649:QTY196652 RDU196649:RDU196652 RNQ196649:RNQ196652 RXM196649:RXM196652 SHI196649:SHI196652 SRE196649:SRE196652 TBA196649:TBA196652 TKW196649:TKW196652 TUS196649:TUS196652 UEO196649:UEO196652 UOK196649:UOK196652 UYG196649:UYG196652 VIC196649:VIC196652 VRY196649:VRY196652 WBU196649:WBU196652 WLQ196649:WLQ196652 WVM196649:WVM196652 F262185:F262188 JA262185:JA262188 SW262185:SW262188 ACS262185:ACS262188 AMO262185:AMO262188 AWK262185:AWK262188 BGG262185:BGG262188 BQC262185:BQC262188 BZY262185:BZY262188 CJU262185:CJU262188 CTQ262185:CTQ262188 DDM262185:DDM262188 DNI262185:DNI262188 DXE262185:DXE262188 EHA262185:EHA262188 EQW262185:EQW262188 FAS262185:FAS262188 FKO262185:FKO262188 FUK262185:FUK262188 GEG262185:GEG262188 GOC262185:GOC262188 GXY262185:GXY262188 HHU262185:HHU262188 HRQ262185:HRQ262188 IBM262185:IBM262188 ILI262185:ILI262188 IVE262185:IVE262188 JFA262185:JFA262188 JOW262185:JOW262188 JYS262185:JYS262188 KIO262185:KIO262188 KSK262185:KSK262188 LCG262185:LCG262188 LMC262185:LMC262188 LVY262185:LVY262188 MFU262185:MFU262188 MPQ262185:MPQ262188 MZM262185:MZM262188 NJI262185:NJI262188 NTE262185:NTE262188 ODA262185:ODA262188 OMW262185:OMW262188 OWS262185:OWS262188 PGO262185:PGO262188 PQK262185:PQK262188 QAG262185:QAG262188 QKC262185:QKC262188 QTY262185:QTY262188 RDU262185:RDU262188 RNQ262185:RNQ262188 RXM262185:RXM262188 SHI262185:SHI262188 SRE262185:SRE262188 TBA262185:TBA262188 TKW262185:TKW262188 TUS262185:TUS262188 UEO262185:UEO262188 UOK262185:UOK262188 UYG262185:UYG262188 VIC262185:VIC262188 VRY262185:VRY262188 WBU262185:WBU262188 WLQ262185:WLQ262188 WVM262185:WVM262188 F327721:F327724 JA327721:JA327724 SW327721:SW327724 ACS327721:ACS327724 AMO327721:AMO327724 AWK327721:AWK327724 BGG327721:BGG327724 BQC327721:BQC327724 BZY327721:BZY327724 CJU327721:CJU327724 CTQ327721:CTQ327724 DDM327721:DDM327724 DNI327721:DNI327724 DXE327721:DXE327724 EHA327721:EHA327724 EQW327721:EQW327724 FAS327721:FAS327724 FKO327721:FKO327724 FUK327721:FUK327724 GEG327721:GEG327724 GOC327721:GOC327724 GXY327721:GXY327724 HHU327721:HHU327724 HRQ327721:HRQ327724 IBM327721:IBM327724 ILI327721:ILI327724 IVE327721:IVE327724 JFA327721:JFA327724 JOW327721:JOW327724 JYS327721:JYS327724 KIO327721:KIO327724 KSK327721:KSK327724 LCG327721:LCG327724 LMC327721:LMC327724 LVY327721:LVY327724 MFU327721:MFU327724 MPQ327721:MPQ327724 MZM327721:MZM327724 NJI327721:NJI327724 NTE327721:NTE327724 ODA327721:ODA327724 OMW327721:OMW327724 OWS327721:OWS327724 PGO327721:PGO327724 PQK327721:PQK327724 QAG327721:QAG327724 QKC327721:QKC327724 QTY327721:QTY327724 RDU327721:RDU327724 RNQ327721:RNQ327724 RXM327721:RXM327724 SHI327721:SHI327724 SRE327721:SRE327724 TBA327721:TBA327724 TKW327721:TKW327724 TUS327721:TUS327724 UEO327721:UEO327724 UOK327721:UOK327724 UYG327721:UYG327724 VIC327721:VIC327724 VRY327721:VRY327724 WBU327721:WBU327724 WLQ327721:WLQ327724 WVM327721:WVM327724 F393257:F393260 JA393257:JA393260 SW393257:SW393260 ACS393257:ACS393260 AMO393257:AMO393260 AWK393257:AWK393260 BGG393257:BGG393260 BQC393257:BQC393260 BZY393257:BZY393260 CJU393257:CJU393260 CTQ393257:CTQ393260 DDM393257:DDM393260 DNI393257:DNI393260 DXE393257:DXE393260 EHA393257:EHA393260 EQW393257:EQW393260 FAS393257:FAS393260 FKO393257:FKO393260 FUK393257:FUK393260 GEG393257:GEG393260 GOC393257:GOC393260 GXY393257:GXY393260 HHU393257:HHU393260 HRQ393257:HRQ393260 IBM393257:IBM393260 ILI393257:ILI393260 IVE393257:IVE393260 JFA393257:JFA393260 JOW393257:JOW393260 JYS393257:JYS393260 KIO393257:KIO393260 KSK393257:KSK393260 LCG393257:LCG393260 LMC393257:LMC393260 LVY393257:LVY393260 MFU393257:MFU393260 MPQ393257:MPQ393260 MZM393257:MZM393260 NJI393257:NJI393260 NTE393257:NTE393260 ODA393257:ODA393260 OMW393257:OMW393260 OWS393257:OWS393260 PGO393257:PGO393260 PQK393257:PQK393260 QAG393257:QAG393260 QKC393257:QKC393260 QTY393257:QTY393260 RDU393257:RDU393260 RNQ393257:RNQ393260 RXM393257:RXM393260 SHI393257:SHI393260 SRE393257:SRE393260 TBA393257:TBA393260 TKW393257:TKW393260 TUS393257:TUS393260 UEO393257:UEO393260 UOK393257:UOK393260 UYG393257:UYG393260 VIC393257:VIC393260 VRY393257:VRY393260 WBU393257:WBU393260 WLQ393257:WLQ393260 WVM393257:WVM393260 F458793:F458796 JA458793:JA458796 SW458793:SW458796 ACS458793:ACS458796 AMO458793:AMO458796 AWK458793:AWK458796 BGG458793:BGG458796 BQC458793:BQC458796 BZY458793:BZY458796 CJU458793:CJU458796 CTQ458793:CTQ458796 DDM458793:DDM458796 DNI458793:DNI458796 DXE458793:DXE458796 EHA458793:EHA458796 EQW458793:EQW458796 FAS458793:FAS458796 FKO458793:FKO458796 FUK458793:FUK458796 GEG458793:GEG458796 GOC458793:GOC458796 GXY458793:GXY458796 HHU458793:HHU458796 HRQ458793:HRQ458796 IBM458793:IBM458796 ILI458793:ILI458796 IVE458793:IVE458796 JFA458793:JFA458796 JOW458793:JOW458796 JYS458793:JYS458796 KIO458793:KIO458796 KSK458793:KSK458796 LCG458793:LCG458796 LMC458793:LMC458796 LVY458793:LVY458796 MFU458793:MFU458796 MPQ458793:MPQ458796 MZM458793:MZM458796 NJI458793:NJI458796 NTE458793:NTE458796 ODA458793:ODA458796 OMW458793:OMW458796 OWS458793:OWS458796 PGO458793:PGO458796 PQK458793:PQK458796 QAG458793:QAG458796 QKC458793:QKC458796 QTY458793:QTY458796 RDU458793:RDU458796 RNQ458793:RNQ458796 RXM458793:RXM458796 SHI458793:SHI458796 SRE458793:SRE458796 TBA458793:TBA458796 TKW458793:TKW458796 TUS458793:TUS458796 UEO458793:UEO458796 UOK458793:UOK458796 UYG458793:UYG458796 VIC458793:VIC458796 VRY458793:VRY458796 WBU458793:WBU458796 WLQ458793:WLQ458796 WVM458793:WVM458796 F524329:F524332 JA524329:JA524332 SW524329:SW524332 ACS524329:ACS524332 AMO524329:AMO524332 AWK524329:AWK524332 BGG524329:BGG524332 BQC524329:BQC524332 BZY524329:BZY524332 CJU524329:CJU524332 CTQ524329:CTQ524332 DDM524329:DDM524332 DNI524329:DNI524332 DXE524329:DXE524332 EHA524329:EHA524332 EQW524329:EQW524332 FAS524329:FAS524332 FKO524329:FKO524332 FUK524329:FUK524332 GEG524329:GEG524332 GOC524329:GOC524332 GXY524329:GXY524332 HHU524329:HHU524332 HRQ524329:HRQ524332 IBM524329:IBM524332 ILI524329:ILI524332 IVE524329:IVE524332 JFA524329:JFA524332 JOW524329:JOW524332 JYS524329:JYS524332 KIO524329:KIO524332 KSK524329:KSK524332 LCG524329:LCG524332 LMC524329:LMC524332 LVY524329:LVY524332 MFU524329:MFU524332 MPQ524329:MPQ524332 MZM524329:MZM524332 NJI524329:NJI524332 NTE524329:NTE524332 ODA524329:ODA524332 OMW524329:OMW524332 OWS524329:OWS524332 PGO524329:PGO524332 PQK524329:PQK524332 QAG524329:QAG524332 QKC524329:QKC524332 QTY524329:QTY524332 RDU524329:RDU524332 RNQ524329:RNQ524332 RXM524329:RXM524332 SHI524329:SHI524332 SRE524329:SRE524332 TBA524329:TBA524332 TKW524329:TKW524332 TUS524329:TUS524332 UEO524329:UEO524332 UOK524329:UOK524332 UYG524329:UYG524332 VIC524329:VIC524332 VRY524329:VRY524332 WBU524329:WBU524332 WLQ524329:WLQ524332 WVM524329:WVM524332 F589865:F589868 JA589865:JA589868 SW589865:SW589868 ACS589865:ACS589868 AMO589865:AMO589868 AWK589865:AWK589868 BGG589865:BGG589868 BQC589865:BQC589868 BZY589865:BZY589868 CJU589865:CJU589868 CTQ589865:CTQ589868 DDM589865:DDM589868 DNI589865:DNI589868 DXE589865:DXE589868 EHA589865:EHA589868 EQW589865:EQW589868 FAS589865:FAS589868 FKO589865:FKO589868 FUK589865:FUK589868 GEG589865:GEG589868 GOC589865:GOC589868 GXY589865:GXY589868 HHU589865:HHU589868 HRQ589865:HRQ589868 IBM589865:IBM589868 ILI589865:ILI589868 IVE589865:IVE589868 JFA589865:JFA589868 JOW589865:JOW589868 JYS589865:JYS589868 KIO589865:KIO589868 KSK589865:KSK589868 LCG589865:LCG589868 LMC589865:LMC589868 LVY589865:LVY589868 MFU589865:MFU589868 MPQ589865:MPQ589868 MZM589865:MZM589868 NJI589865:NJI589868 NTE589865:NTE589868 ODA589865:ODA589868 OMW589865:OMW589868 OWS589865:OWS589868 PGO589865:PGO589868 PQK589865:PQK589868 QAG589865:QAG589868 QKC589865:QKC589868 QTY589865:QTY589868 RDU589865:RDU589868 RNQ589865:RNQ589868 RXM589865:RXM589868 SHI589865:SHI589868 SRE589865:SRE589868 TBA589865:TBA589868 TKW589865:TKW589868 TUS589865:TUS589868 UEO589865:UEO589868 UOK589865:UOK589868 UYG589865:UYG589868 VIC589865:VIC589868 VRY589865:VRY589868 WBU589865:WBU589868 WLQ589865:WLQ589868 WVM589865:WVM589868 F655401:F655404 JA655401:JA655404 SW655401:SW655404 ACS655401:ACS655404 AMO655401:AMO655404 AWK655401:AWK655404 BGG655401:BGG655404 BQC655401:BQC655404 BZY655401:BZY655404 CJU655401:CJU655404 CTQ655401:CTQ655404 DDM655401:DDM655404 DNI655401:DNI655404 DXE655401:DXE655404 EHA655401:EHA655404 EQW655401:EQW655404 FAS655401:FAS655404 FKO655401:FKO655404 FUK655401:FUK655404 GEG655401:GEG655404 GOC655401:GOC655404 GXY655401:GXY655404 HHU655401:HHU655404 HRQ655401:HRQ655404 IBM655401:IBM655404 ILI655401:ILI655404 IVE655401:IVE655404 JFA655401:JFA655404 JOW655401:JOW655404 JYS655401:JYS655404 KIO655401:KIO655404 KSK655401:KSK655404 LCG655401:LCG655404 LMC655401:LMC655404 LVY655401:LVY655404 MFU655401:MFU655404 MPQ655401:MPQ655404 MZM655401:MZM655404 NJI655401:NJI655404 NTE655401:NTE655404 ODA655401:ODA655404 OMW655401:OMW655404 OWS655401:OWS655404 PGO655401:PGO655404 PQK655401:PQK655404 QAG655401:QAG655404 QKC655401:QKC655404 QTY655401:QTY655404 RDU655401:RDU655404 RNQ655401:RNQ655404 RXM655401:RXM655404 SHI655401:SHI655404 SRE655401:SRE655404 TBA655401:TBA655404 TKW655401:TKW655404 TUS655401:TUS655404 UEO655401:UEO655404 UOK655401:UOK655404 UYG655401:UYG655404 VIC655401:VIC655404 VRY655401:VRY655404 WBU655401:WBU655404 WLQ655401:WLQ655404 WVM655401:WVM655404 F720937:F720940 JA720937:JA720940 SW720937:SW720940 ACS720937:ACS720940 AMO720937:AMO720940 AWK720937:AWK720940 BGG720937:BGG720940 BQC720937:BQC720940 BZY720937:BZY720940 CJU720937:CJU720940 CTQ720937:CTQ720940 DDM720937:DDM720940 DNI720937:DNI720940 DXE720937:DXE720940 EHA720937:EHA720940 EQW720937:EQW720940 FAS720937:FAS720940 FKO720937:FKO720940 FUK720937:FUK720940 GEG720937:GEG720940 GOC720937:GOC720940 GXY720937:GXY720940 HHU720937:HHU720940 HRQ720937:HRQ720940 IBM720937:IBM720940 ILI720937:ILI720940 IVE720937:IVE720940 JFA720937:JFA720940 JOW720937:JOW720940 JYS720937:JYS720940 KIO720937:KIO720940 KSK720937:KSK720940 LCG720937:LCG720940 LMC720937:LMC720940 LVY720937:LVY720940 MFU720937:MFU720940 MPQ720937:MPQ720940 MZM720937:MZM720940 NJI720937:NJI720940 NTE720937:NTE720940 ODA720937:ODA720940 OMW720937:OMW720940 OWS720937:OWS720940 PGO720937:PGO720940 PQK720937:PQK720940 QAG720937:QAG720940 QKC720937:QKC720940 QTY720937:QTY720940 RDU720937:RDU720940 RNQ720937:RNQ720940 RXM720937:RXM720940 SHI720937:SHI720940 SRE720937:SRE720940 TBA720937:TBA720940 TKW720937:TKW720940 TUS720937:TUS720940 UEO720937:UEO720940 UOK720937:UOK720940 UYG720937:UYG720940 VIC720937:VIC720940 VRY720937:VRY720940 WBU720937:WBU720940 WLQ720937:WLQ720940 WVM720937:WVM720940 F786473:F786476 JA786473:JA786476 SW786473:SW786476 ACS786473:ACS786476 AMO786473:AMO786476 AWK786473:AWK786476 BGG786473:BGG786476 BQC786473:BQC786476 BZY786473:BZY786476 CJU786473:CJU786476 CTQ786473:CTQ786476 DDM786473:DDM786476 DNI786473:DNI786476 DXE786473:DXE786476 EHA786473:EHA786476 EQW786473:EQW786476 FAS786473:FAS786476 FKO786473:FKO786476 FUK786473:FUK786476 GEG786473:GEG786476 GOC786473:GOC786476 GXY786473:GXY786476 HHU786473:HHU786476 HRQ786473:HRQ786476 IBM786473:IBM786476 ILI786473:ILI786476 IVE786473:IVE786476 JFA786473:JFA786476 JOW786473:JOW786476 JYS786473:JYS786476 KIO786473:KIO786476 KSK786473:KSK786476 LCG786473:LCG786476 LMC786473:LMC786476 LVY786473:LVY786476 MFU786473:MFU786476 MPQ786473:MPQ786476 MZM786473:MZM786476 NJI786473:NJI786476 NTE786473:NTE786476 ODA786473:ODA786476 OMW786473:OMW786476 OWS786473:OWS786476 PGO786473:PGO786476 PQK786473:PQK786476 QAG786473:QAG786476 QKC786473:QKC786476 QTY786473:QTY786476 RDU786473:RDU786476 RNQ786473:RNQ786476 RXM786473:RXM786476 SHI786473:SHI786476 SRE786473:SRE786476 TBA786473:TBA786476 TKW786473:TKW786476 TUS786473:TUS786476 UEO786473:UEO786476 UOK786473:UOK786476 UYG786473:UYG786476 VIC786473:VIC786476 VRY786473:VRY786476 WBU786473:WBU786476 WLQ786473:WLQ786476 WVM786473:WVM786476 F852009:F852012 JA852009:JA852012 SW852009:SW852012 ACS852009:ACS852012 AMO852009:AMO852012 AWK852009:AWK852012 BGG852009:BGG852012 BQC852009:BQC852012 BZY852009:BZY852012 CJU852009:CJU852012 CTQ852009:CTQ852012 DDM852009:DDM852012 DNI852009:DNI852012 DXE852009:DXE852012 EHA852009:EHA852012 EQW852009:EQW852012 FAS852009:FAS852012 FKO852009:FKO852012 FUK852009:FUK852012 GEG852009:GEG852012 GOC852009:GOC852012 GXY852009:GXY852012 HHU852009:HHU852012 HRQ852009:HRQ852012 IBM852009:IBM852012 ILI852009:ILI852012 IVE852009:IVE852012 JFA852009:JFA852012 JOW852009:JOW852012 JYS852009:JYS852012 KIO852009:KIO852012 KSK852009:KSK852012 LCG852009:LCG852012 LMC852009:LMC852012 LVY852009:LVY852012 MFU852009:MFU852012 MPQ852009:MPQ852012 MZM852009:MZM852012 NJI852009:NJI852012 NTE852009:NTE852012 ODA852009:ODA852012 OMW852009:OMW852012 OWS852009:OWS852012 PGO852009:PGO852012 PQK852009:PQK852012 QAG852009:QAG852012 QKC852009:QKC852012 QTY852009:QTY852012 RDU852009:RDU852012 RNQ852009:RNQ852012 RXM852009:RXM852012 SHI852009:SHI852012 SRE852009:SRE852012 TBA852009:TBA852012 TKW852009:TKW852012 TUS852009:TUS852012 UEO852009:UEO852012 UOK852009:UOK852012 UYG852009:UYG852012 VIC852009:VIC852012 VRY852009:VRY852012 WBU852009:WBU852012 WLQ852009:WLQ852012 WVM852009:WVM852012 F917545:F917548 JA917545:JA917548 SW917545:SW917548 ACS917545:ACS917548 AMO917545:AMO917548 AWK917545:AWK917548 BGG917545:BGG917548 BQC917545:BQC917548 BZY917545:BZY917548 CJU917545:CJU917548 CTQ917545:CTQ917548 DDM917545:DDM917548 DNI917545:DNI917548 DXE917545:DXE917548 EHA917545:EHA917548 EQW917545:EQW917548 FAS917545:FAS917548 FKO917545:FKO917548 FUK917545:FUK917548 GEG917545:GEG917548 GOC917545:GOC917548 GXY917545:GXY917548 HHU917545:HHU917548 HRQ917545:HRQ917548 IBM917545:IBM917548 ILI917545:ILI917548 IVE917545:IVE917548 JFA917545:JFA917548 JOW917545:JOW917548 JYS917545:JYS917548 KIO917545:KIO917548 KSK917545:KSK917548 LCG917545:LCG917548 LMC917545:LMC917548 LVY917545:LVY917548 MFU917545:MFU917548 MPQ917545:MPQ917548 MZM917545:MZM917548 NJI917545:NJI917548 NTE917545:NTE917548 ODA917545:ODA917548 OMW917545:OMW917548 OWS917545:OWS917548 PGO917545:PGO917548 PQK917545:PQK917548 QAG917545:QAG917548 QKC917545:QKC917548 QTY917545:QTY917548 RDU917545:RDU917548 RNQ917545:RNQ917548 RXM917545:RXM917548 SHI917545:SHI917548 SRE917545:SRE917548 TBA917545:TBA917548 TKW917545:TKW917548 TUS917545:TUS917548 UEO917545:UEO917548 UOK917545:UOK917548 UYG917545:UYG917548 VIC917545:VIC917548 VRY917545:VRY917548 WBU917545:WBU917548 WLQ917545:WLQ917548 WVM917545:WVM917548 F983081:F983084 JA983081:JA983084 SW983081:SW983084 ACS983081:ACS983084 AMO983081:AMO983084 AWK983081:AWK983084 BGG983081:BGG983084 BQC983081:BQC983084 BZY983081:BZY983084 CJU983081:CJU983084 CTQ983081:CTQ983084 DDM983081:DDM983084 DNI983081:DNI983084 DXE983081:DXE983084 EHA983081:EHA983084 EQW983081:EQW983084 FAS983081:FAS983084 FKO983081:FKO983084 FUK983081:FUK983084 GEG983081:GEG983084 GOC983081:GOC983084 GXY983081:GXY983084 HHU983081:HHU983084 HRQ983081:HRQ983084 IBM983081:IBM983084 ILI983081:ILI983084 IVE983081:IVE983084 JFA983081:JFA983084 JOW983081:JOW983084 JYS983081:JYS983084 KIO983081:KIO983084 KSK983081:KSK983084 LCG983081:LCG983084 LMC983081:LMC983084 LVY983081:LVY983084 MFU983081:MFU983084 MPQ983081:MPQ983084 MZM983081:MZM983084 NJI983081:NJI983084 NTE983081:NTE983084 ODA983081:ODA983084 OMW983081:OMW983084 OWS983081:OWS983084 PGO983081:PGO983084 PQK983081:PQK983084 QAG983081:QAG983084 QKC983081:QKC983084 QTY983081:QTY983084 RDU983081:RDU983084 RNQ983081:RNQ983084 RXM983081:RXM983084 SHI983081:SHI983084 SRE983081:SRE983084 TBA983081:TBA983084 TKW983081:TKW983084 TUS983081:TUS983084 UEO983081:UEO983084 UOK983081:UOK983084 UYG983081:UYG983084 VIC983081:VIC983084 VRY983081:VRY983084 WBU983081:WBU983084">
      <formula1>$V$23:$V$29</formula1>
    </dataValidation>
    <dataValidation type="list" allowBlank="1" showInputMessage="1" showErrorMessage="1" sqref="C23:C34 C42:C45">
      <formula1>"Opcja 1, Opcja 2, Opcja 3"</formula1>
    </dataValidation>
    <dataValidation type="list" allowBlank="1" showInputMessage="1" showErrorMessage="1" sqref="WVJ983063:WVJ983074 WLN983063:WLN983074 WBR983063:WBR983074 VRV983063:VRV983074 VHZ983063:VHZ983074 UYD983063:UYD983074 UOH983063:UOH983074 UEL983063:UEL983074 TUP983063:TUP983074 TKT983063:TKT983074 TAX983063:TAX983074 SRB983063:SRB983074 SHF983063:SHF983074 RXJ983063:RXJ983074 RNN983063:RNN983074 RDR983063:RDR983074 QTV983063:QTV983074 QJZ983063:QJZ983074 QAD983063:QAD983074 PQH983063:PQH983074 PGL983063:PGL983074 OWP983063:OWP983074 OMT983063:OMT983074 OCX983063:OCX983074 NTB983063:NTB983074 NJF983063:NJF983074 MZJ983063:MZJ983074 MPN983063:MPN983074 MFR983063:MFR983074 LVV983063:LVV983074 LLZ983063:LLZ983074 LCD983063:LCD983074 KSH983063:KSH983074 KIL983063:KIL983074 JYP983063:JYP983074 JOT983063:JOT983074 JEX983063:JEX983074 IVB983063:IVB983074 ILF983063:ILF983074 IBJ983063:IBJ983074 HRN983063:HRN983074 HHR983063:HHR983074 GXV983063:GXV983074 GNZ983063:GNZ983074 GED983063:GED983074 FUH983063:FUH983074 FKL983063:FKL983074 FAP983063:FAP983074 EQT983063:EQT983074 EGX983063:EGX983074 DXB983063:DXB983074 DNF983063:DNF983074 DDJ983063:DDJ983074 CTN983063:CTN983074 CJR983063:CJR983074 BZV983063:BZV983074 BPZ983063:BPZ983074 BGD983063:BGD983074 AWH983063:AWH983074 AML983063:AML983074 ACP983063:ACP983074 ST983063:ST983074 IX983063:IX983074 C983063:C983074 WVJ917527:WVJ917538 WLN917527:WLN917538 WBR917527:WBR917538 VRV917527:VRV917538 VHZ917527:VHZ917538 UYD917527:UYD917538 UOH917527:UOH917538 UEL917527:UEL917538 TUP917527:TUP917538 TKT917527:TKT917538 TAX917527:TAX917538 SRB917527:SRB917538 SHF917527:SHF917538 RXJ917527:RXJ917538 RNN917527:RNN917538 RDR917527:RDR917538 QTV917527:QTV917538 QJZ917527:QJZ917538 QAD917527:QAD917538 PQH917527:PQH917538 PGL917527:PGL917538 OWP917527:OWP917538 OMT917527:OMT917538 OCX917527:OCX917538 NTB917527:NTB917538 NJF917527:NJF917538 MZJ917527:MZJ917538 MPN917527:MPN917538 MFR917527:MFR917538 LVV917527:LVV917538 LLZ917527:LLZ917538 LCD917527:LCD917538 KSH917527:KSH917538 KIL917527:KIL917538 JYP917527:JYP917538 JOT917527:JOT917538 JEX917527:JEX917538 IVB917527:IVB917538 ILF917527:ILF917538 IBJ917527:IBJ917538 HRN917527:HRN917538 HHR917527:HHR917538 GXV917527:GXV917538 GNZ917527:GNZ917538 GED917527:GED917538 FUH917527:FUH917538 FKL917527:FKL917538 FAP917527:FAP917538 EQT917527:EQT917538 EGX917527:EGX917538 DXB917527:DXB917538 DNF917527:DNF917538 DDJ917527:DDJ917538 CTN917527:CTN917538 CJR917527:CJR917538 BZV917527:BZV917538 BPZ917527:BPZ917538 BGD917527:BGD917538 AWH917527:AWH917538 AML917527:AML917538 ACP917527:ACP917538 ST917527:ST917538 IX917527:IX917538 C917527:C917538 WVJ851991:WVJ852002 WLN851991:WLN852002 WBR851991:WBR852002 VRV851991:VRV852002 VHZ851991:VHZ852002 UYD851991:UYD852002 UOH851991:UOH852002 UEL851991:UEL852002 TUP851991:TUP852002 TKT851991:TKT852002 TAX851991:TAX852002 SRB851991:SRB852002 SHF851991:SHF852002 RXJ851991:RXJ852002 RNN851991:RNN852002 RDR851991:RDR852002 QTV851991:QTV852002 QJZ851991:QJZ852002 QAD851991:QAD852002 PQH851991:PQH852002 PGL851991:PGL852002 OWP851991:OWP852002 OMT851991:OMT852002 OCX851991:OCX852002 NTB851991:NTB852002 NJF851991:NJF852002 MZJ851991:MZJ852002 MPN851991:MPN852002 MFR851991:MFR852002 LVV851991:LVV852002 LLZ851991:LLZ852002 LCD851991:LCD852002 KSH851991:KSH852002 KIL851991:KIL852002 JYP851991:JYP852002 JOT851991:JOT852002 JEX851991:JEX852002 IVB851991:IVB852002 ILF851991:ILF852002 IBJ851991:IBJ852002 HRN851991:HRN852002 HHR851991:HHR852002 GXV851991:GXV852002 GNZ851991:GNZ852002 GED851991:GED852002 FUH851991:FUH852002 FKL851991:FKL852002 FAP851991:FAP852002 EQT851991:EQT852002 EGX851991:EGX852002 DXB851991:DXB852002 DNF851991:DNF852002 DDJ851991:DDJ852002 CTN851991:CTN852002 CJR851991:CJR852002 BZV851991:BZV852002 BPZ851991:BPZ852002 BGD851991:BGD852002 AWH851991:AWH852002 AML851991:AML852002 ACP851991:ACP852002 ST851991:ST852002 IX851991:IX852002 C851991:C852002 WVJ786455:WVJ786466 WLN786455:WLN786466 WBR786455:WBR786466 VRV786455:VRV786466 VHZ786455:VHZ786466 UYD786455:UYD786466 UOH786455:UOH786466 UEL786455:UEL786466 TUP786455:TUP786466 TKT786455:TKT786466 TAX786455:TAX786466 SRB786455:SRB786466 SHF786455:SHF786466 RXJ786455:RXJ786466 RNN786455:RNN786466 RDR786455:RDR786466 QTV786455:QTV786466 QJZ786455:QJZ786466 QAD786455:QAD786466 PQH786455:PQH786466 PGL786455:PGL786466 OWP786455:OWP786466 OMT786455:OMT786466 OCX786455:OCX786466 NTB786455:NTB786466 NJF786455:NJF786466 MZJ786455:MZJ786466 MPN786455:MPN786466 MFR786455:MFR786466 LVV786455:LVV786466 LLZ786455:LLZ786466 LCD786455:LCD786466 KSH786455:KSH786466 KIL786455:KIL786466 JYP786455:JYP786466 JOT786455:JOT786466 JEX786455:JEX786466 IVB786455:IVB786466 ILF786455:ILF786466 IBJ786455:IBJ786466 HRN786455:HRN786466 HHR786455:HHR786466 GXV786455:GXV786466 GNZ786455:GNZ786466 GED786455:GED786466 FUH786455:FUH786466 FKL786455:FKL786466 FAP786455:FAP786466 EQT786455:EQT786466 EGX786455:EGX786466 DXB786455:DXB786466 DNF786455:DNF786466 DDJ786455:DDJ786466 CTN786455:CTN786466 CJR786455:CJR786466 BZV786455:BZV786466 BPZ786455:BPZ786466 BGD786455:BGD786466 AWH786455:AWH786466 AML786455:AML786466 ACP786455:ACP786466 ST786455:ST786466 IX786455:IX786466 C786455:C786466 WVJ720919:WVJ720930 WLN720919:WLN720930 WBR720919:WBR720930 VRV720919:VRV720930 VHZ720919:VHZ720930 UYD720919:UYD720930 UOH720919:UOH720930 UEL720919:UEL720930 TUP720919:TUP720930 TKT720919:TKT720930 TAX720919:TAX720930 SRB720919:SRB720930 SHF720919:SHF720930 RXJ720919:RXJ720930 RNN720919:RNN720930 RDR720919:RDR720930 QTV720919:QTV720930 QJZ720919:QJZ720930 QAD720919:QAD720930 PQH720919:PQH720930 PGL720919:PGL720930 OWP720919:OWP720930 OMT720919:OMT720930 OCX720919:OCX720930 NTB720919:NTB720930 NJF720919:NJF720930 MZJ720919:MZJ720930 MPN720919:MPN720930 MFR720919:MFR720930 LVV720919:LVV720930 LLZ720919:LLZ720930 LCD720919:LCD720930 KSH720919:KSH720930 KIL720919:KIL720930 JYP720919:JYP720930 JOT720919:JOT720930 JEX720919:JEX720930 IVB720919:IVB720930 ILF720919:ILF720930 IBJ720919:IBJ720930 HRN720919:HRN720930 HHR720919:HHR720930 GXV720919:GXV720930 GNZ720919:GNZ720930 GED720919:GED720930 FUH720919:FUH720930 FKL720919:FKL720930 FAP720919:FAP720930 EQT720919:EQT720930 EGX720919:EGX720930 DXB720919:DXB720930 DNF720919:DNF720930 DDJ720919:DDJ720930 CTN720919:CTN720930 CJR720919:CJR720930 BZV720919:BZV720930 BPZ720919:BPZ720930 BGD720919:BGD720930 AWH720919:AWH720930 AML720919:AML720930 ACP720919:ACP720930 ST720919:ST720930 IX720919:IX720930 C720919:C720930 WVJ655383:WVJ655394 WLN655383:WLN655394 WBR655383:WBR655394 VRV655383:VRV655394 VHZ655383:VHZ655394 UYD655383:UYD655394 UOH655383:UOH655394 UEL655383:UEL655394 TUP655383:TUP655394 TKT655383:TKT655394 TAX655383:TAX655394 SRB655383:SRB655394 SHF655383:SHF655394 RXJ655383:RXJ655394 RNN655383:RNN655394 RDR655383:RDR655394 QTV655383:QTV655394 QJZ655383:QJZ655394 QAD655383:QAD655394 PQH655383:PQH655394 PGL655383:PGL655394 OWP655383:OWP655394 OMT655383:OMT655394 OCX655383:OCX655394 NTB655383:NTB655394 NJF655383:NJF655394 MZJ655383:MZJ655394 MPN655383:MPN655394 MFR655383:MFR655394 LVV655383:LVV655394 LLZ655383:LLZ655394 LCD655383:LCD655394 KSH655383:KSH655394 KIL655383:KIL655394 JYP655383:JYP655394 JOT655383:JOT655394 JEX655383:JEX655394 IVB655383:IVB655394 ILF655383:ILF655394 IBJ655383:IBJ655394 HRN655383:HRN655394 HHR655383:HHR655394 GXV655383:GXV655394 GNZ655383:GNZ655394 GED655383:GED655394 FUH655383:FUH655394 FKL655383:FKL655394 FAP655383:FAP655394 EQT655383:EQT655394 EGX655383:EGX655394 DXB655383:DXB655394 DNF655383:DNF655394 DDJ655383:DDJ655394 CTN655383:CTN655394 CJR655383:CJR655394 BZV655383:BZV655394 BPZ655383:BPZ655394 BGD655383:BGD655394 AWH655383:AWH655394 AML655383:AML655394 ACP655383:ACP655394 ST655383:ST655394 IX655383:IX655394 C655383:C655394 WVJ589847:WVJ589858 WLN589847:WLN589858 WBR589847:WBR589858 VRV589847:VRV589858 VHZ589847:VHZ589858 UYD589847:UYD589858 UOH589847:UOH589858 UEL589847:UEL589858 TUP589847:TUP589858 TKT589847:TKT589858 TAX589847:TAX589858 SRB589847:SRB589858 SHF589847:SHF589858 RXJ589847:RXJ589858 RNN589847:RNN589858 RDR589847:RDR589858 QTV589847:QTV589858 QJZ589847:QJZ589858 QAD589847:QAD589858 PQH589847:PQH589858 PGL589847:PGL589858 OWP589847:OWP589858 OMT589847:OMT589858 OCX589847:OCX589858 NTB589847:NTB589858 NJF589847:NJF589858 MZJ589847:MZJ589858 MPN589847:MPN589858 MFR589847:MFR589858 LVV589847:LVV589858 LLZ589847:LLZ589858 LCD589847:LCD589858 KSH589847:KSH589858 KIL589847:KIL589858 JYP589847:JYP589858 JOT589847:JOT589858 JEX589847:JEX589858 IVB589847:IVB589858 ILF589847:ILF589858 IBJ589847:IBJ589858 HRN589847:HRN589858 HHR589847:HHR589858 GXV589847:GXV589858 GNZ589847:GNZ589858 GED589847:GED589858 FUH589847:FUH589858 FKL589847:FKL589858 FAP589847:FAP589858 EQT589847:EQT589858 EGX589847:EGX589858 DXB589847:DXB589858 DNF589847:DNF589858 DDJ589847:DDJ589858 CTN589847:CTN589858 CJR589847:CJR589858 BZV589847:BZV589858 BPZ589847:BPZ589858 BGD589847:BGD589858 AWH589847:AWH589858 AML589847:AML589858 ACP589847:ACP589858 ST589847:ST589858 IX589847:IX589858 C589847:C589858 WVJ524311:WVJ524322 WLN524311:WLN524322 WBR524311:WBR524322 VRV524311:VRV524322 VHZ524311:VHZ524322 UYD524311:UYD524322 UOH524311:UOH524322 UEL524311:UEL524322 TUP524311:TUP524322 TKT524311:TKT524322 TAX524311:TAX524322 SRB524311:SRB524322 SHF524311:SHF524322 RXJ524311:RXJ524322 RNN524311:RNN524322 RDR524311:RDR524322 QTV524311:QTV524322 QJZ524311:QJZ524322 QAD524311:QAD524322 PQH524311:PQH524322 PGL524311:PGL524322 OWP524311:OWP524322 OMT524311:OMT524322 OCX524311:OCX524322 NTB524311:NTB524322 NJF524311:NJF524322 MZJ524311:MZJ524322 MPN524311:MPN524322 MFR524311:MFR524322 LVV524311:LVV524322 LLZ524311:LLZ524322 LCD524311:LCD524322 KSH524311:KSH524322 KIL524311:KIL524322 JYP524311:JYP524322 JOT524311:JOT524322 JEX524311:JEX524322 IVB524311:IVB524322 ILF524311:ILF524322 IBJ524311:IBJ524322 HRN524311:HRN524322 HHR524311:HHR524322 GXV524311:GXV524322 GNZ524311:GNZ524322 GED524311:GED524322 FUH524311:FUH524322 FKL524311:FKL524322 FAP524311:FAP524322 EQT524311:EQT524322 EGX524311:EGX524322 DXB524311:DXB524322 DNF524311:DNF524322 DDJ524311:DDJ524322 CTN524311:CTN524322 CJR524311:CJR524322 BZV524311:BZV524322 BPZ524311:BPZ524322 BGD524311:BGD524322 AWH524311:AWH524322 AML524311:AML524322 ACP524311:ACP524322 ST524311:ST524322 IX524311:IX524322 C524311:C524322 WVJ458775:WVJ458786 WLN458775:WLN458786 WBR458775:WBR458786 VRV458775:VRV458786 VHZ458775:VHZ458786 UYD458775:UYD458786 UOH458775:UOH458786 UEL458775:UEL458786 TUP458775:TUP458786 TKT458775:TKT458786 TAX458775:TAX458786 SRB458775:SRB458786 SHF458775:SHF458786 RXJ458775:RXJ458786 RNN458775:RNN458786 RDR458775:RDR458786 QTV458775:QTV458786 QJZ458775:QJZ458786 QAD458775:QAD458786 PQH458775:PQH458786 PGL458775:PGL458786 OWP458775:OWP458786 OMT458775:OMT458786 OCX458775:OCX458786 NTB458775:NTB458786 NJF458775:NJF458786 MZJ458775:MZJ458786 MPN458775:MPN458786 MFR458775:MFR458786 LVV458775:LVV458786 LLZ458775:LLZ458786 LCD458775:LCD458786 KSH458775:KSH458786 KIL458775:KIL458786 JYP458775:JYP458786 JOT458775:JOT458786 JEX458775:JEX458786 IVB458775:IVB458786 ILF458775:ILF458786 IBJ458775:IBJ458786 HRN458775:HRN458786 HHR458775:HHR458786 GXV458775:GXV458786 GNZ458775:GNZ458786 GED458775:GED458786 FUH458775:FUH458786 FKL458775:FKL458786 FAP458775:FAP458786 EQT458775:EQT458786 EGX458775:EGX458786 DXB458775:DXB458786 DNF458775:DNF458786 DDJ458775:DDJ458786 CTN458775:CTN458786 CJR458775:CJR458786 BZV458775:BZV458786 BPZ458775:BPZ458786 BGD458775:BGD458786 AWH458775:AWH458786 AML458775:AML458786 ACP458775:ACP458786 ST458775:ST458786 IX458775:IX458786 C458775:C458786 WVJ393239:WVJ393250 WLN393239:WLN393250 WBR393239:WBR393250 VRV393239:VRV393250 VHZ393239:VHZ393250 UYD393239:UYD393250 UOH393239:UOH393250 UEL393239:UEL393250 TUP393239:TUP393250 TKT393239:TKT393250 TAX393239:TAX393250 SRB393239:SRB393250 SHF393239:SHF393250 RXJ393239:RXJ393250 RNN393239:RNN393250 RDR393239:RDR393250 QTV393239:QTV393250 QJZ393239:QJZ393250 QAD393239:QAD393250 PQH393239:PQH393250 PGL393239:PGL393250 OWP393239:OWP393250 OMT393239:OMT393250 OCX393239:OCX393250 NTB393239:NTB393250 NJF393239:NJF393250 MZJ393239:MZJ393250 MPN393239:MPN393250 MFR393239:MFR393250 LVV393239:LVV393250 LLZ393239:LLZ393250 LCD393239:LCD393250 KSH393239:KSH393250 KIL393239:KIL393250 JYP393239:JYP393250 JOT393239:JOT393250 JEX393239:JEX393250 IVB393239:IVB393250 ILF393239:ILF393250 IBJ393239:IBJ393250 HRN393239:HRN393250 HHR393239:HHR393250 GXV393239:GXV393250 GNZ393239:GNZ393250 GED393239:GED393250 FUH393239:FUH393250 FKL393239:FKL393250 FAP393239:FAP393250 EQT393239:EQT393250 EGX393239:EGX393250 DXB393239:DXB393250 DNF393239:DNF393250 DDJ393239:DDJ393250 CTN393239:CTN393250 CJR393239:CJR393250 BZV393239:BZV393250 BPZ393239:BPZ393250 BGD393239:BGD393250 AWH393239:AWH393250 AML393239:AML393250 ACP393239:ACP393250 ST393239:ST393250 IX393239:IX393250 C393239:C393250 WVJ327703:WVJ327714 WLN327703:WLN327714 WBR327703:WBR327714 VRV327703:VRV327714 VHZ327703:VHZ327714 UYD327703:UYD327714 UOH327703:UOH327714 UEL327703:UEL327714 TUP327703:TUP327714 TKT327703:TKT327714 TAX327703:TAX327714 SRB327703:SRB327714 SHF327703:SHF327714 RXJ327703:RXJ327714 RNN327703:RNN327714 RDR327703:RDR327714 QTV327703:QTV327714 QJZ327703:QJZ327714 QAD327703:QAD327714 PQH327703:PQH327714 PGL327703:PGL327714 OWP327703:OWP327714 OMT327703:OMT327714 OCX327703:OCX327714 NTB327703:NTB327714 NJF327703:NJF327714 MZJ327703:MZJ327714 MPN327703:MPN327714 MFR327703:MFR327714 LVV327703:LVV327714 LLZ327703:LLZ327714 LCD327703:LCD327714 KSH327703:KSH327714 KIL327703:KIL327714 JYP327703:JYP327714 JOT327703:JOT327714 JEX327703:JEX327714 IVB327703:IVB327714 ILF327703:ILF327714 IBJ327703:IBJ327714 HRN327703:HRN327714 HHR327703:HHR327714 GXV327703:GXV327714 GNZ327703:GNZ327714 GED327703:GED327714 FUH327703:FUH327714 FKL327703:FKL327714 FAP327703:FAP327714 EQT327703:EQT327714 EGX327703:EGX327714 DXB327703:DXB327714 DNF327703:DNF327714 DDJ327703:DDJ327714 CTN327703:CTN327714 CJR327703:CJR327714 BZV327703:BZV327714 BPZ327703:BPZ327714 BGD327703:BGD327714 AWH327703:AWH327714 AML327703:AML327714 ACP327703:ACP327714 ST327703:ST327714 IX327703:IX327714 C327703:C327714 WVJ262167:WVJ262178 WLN262167:WLN262178 WBR262167:WBR262178 VRV262167:VRV262178 VHZ262167:VHZ262178 UYD262167:UYD262178 UOH262167:UOH262178 UEL262167:UEL262178 TUP262167:TUP262178 TKT262167:TKT262178 TAX262167:TAX262178 SRB262167:SRB262178 SHF262167:SHF262178 RXJ262167:RXJ262178 RNN262167:RNN262178 RDR262167:RDR262178 QTV262167:QTV262178 QJZ262167:QJZ262178 QAD262167:QAD262178 PQH262167:PQH262178 PGL262167:PGL262178 OWP262167:OWP262178 OMT262167:OMT262178 OCX262167:OCX262178 NTB262167:NTB262178 NJF262167:NJF262178 MZJ262167:MZJ262178 MPN262167:MPN262178 MFR262167:MFR262178 LVV262167:LVV262178 LLZ262167:LLZ262178 LCD262167:LCD262178 KSH262167:KSH262178 KIL262167:KIL262178 JYP262167:JYP262178 JOT262167:JOT262178 JEX262167:JEX262178 IVB262167:IVB262178 ILF262167:ILF262178 IBJ262167:IBJ262178 HRN262167:HRN262178 HHR262167:HHR262178 GXV262167:GXV262178 GNZ262167:GNZ262178 GED262167:GED262178 FUH262167:FUH262178 FKL262167:FKL262178 FAP262167:FAP262178 EQT262167:EQT262178 EGX262167:EGX262178 DXB262167:DXB262178 DNF262167:DNF262178 DDJ262167:DDJ262178 CTN262167:CTN262178 CJR262167:CJR262178 BZV262167:BZV262178 BPZ262167:BPZ262178 BGD262167:BGD262178 AWH262167:AWH262178 AML262167:AML262178 ACP262167:ACP262178 ST262167:ST262178 IX262167:IX262178 C262167:C262178 WVJ196631:WVJ196642 WLN196631:WLN196642 WBR196631:WBR196642 VRV196631:VRV196642 VHZ196631:VHZ196642 UYD196631:UYD196642 UOH196631:UOH196642 UEL196631:UEL196642 TUP196631:TUP196642 TKT196631:TKT196642 TAX196631:TAX196642 SRB196631:SRB196642 SHF196631:SHF196642 RXJ196631:RXJ196642 RNN196631:RNN196642 RDR196631:RDR196642 QTV196631:QTV196642 QJZ196631:QJZ196642 QAD196631:QAD196642 PQH196631:PQH196642 PGL196631:PGL196642 OWP196631:OWP196642 OMT196631:OMT196642 OCX196631:OCX196642 NTB196631:NTB196642 NJF196631:NJF196642 MZJ196631:MZJ196642 MPN196631:MPN196642 MFR196631:MFR196642 LVV196631:LVV196642 LLZ196631:LLZ196642 LCD196631:LCD196642 KSH196631:KSH196642 KIL196631:KIL196642 JYP196631:JYP196642 JOT196631:JOT196642 JEX196631:JEX196642 IVB196631:IVB196642 ILF196631:ILF196642 IBJ196631:IBJ196642 HRN196631:HRN196642 HHR196631:HHR196642 GXV196631:GXV196642 GNZ196631:GNZ196642 GED196631:GED196642 FUH196631:FUH196642 FKL196631:FKL196642 FAP196631:FAP196642 EQT196631:EQT196642 EGX196631:EGX196642 DXB196631:DXB196642 DNF196631:DNF196642 DDJ196631:DDJ196642 CTN196631:CTN196642 CJR196631:CJR196642 BZV196631:BZV196642 BPZ196631:BPZ196642 BGD196631:BGD196642 AWH196631:AWH196642 AML196631:AML196642 ACP196631:ACP196642 ST196631:ST196642 IX196631:IX196642 C196631:C196642 WVJ131095:WVJ131106 WLN131095:WLN131106 WBR131095:WBR131106 VRV131095:VRV131106 VHZ131095:VHZ131106 UYD131095:UYD131106 UOH131095:UOH131106 UEL131095:UEL131106 TUP131095:TUP131106 TKT131095:TKT131106 TAX131095:TAX131106 SRB131095:SRB131106 SHF131095:SHF131106 RXJ131095:RXJ131106 RNN131095:RNN131106 RDR131095:RDR131106 QTV131095:QTV131106 QJZ131095:QJZ131106 QAD131095:QAD131106 PQH131095:PQH131106 PGL131095:PGL131106 OWP131095:OWP131106 OMT131095:OMT131106 OCX131095:OCX131106 NTB131095:NTB131106 NJF131095:NJF131106 MZJ131095:MZJ131106 MPN131095:MPN131106 MFR131095:MFR131106 LVV131095:LVV131106 LLZ131095:LLZ131106 LCD131095:LCD131106 KSH131095:KSH131106 KIL131095:KIL131106 JYP131095:JYP131106 JOT131095:JOT131106 JEX131095:JEX131106 IVB131095:IVB131106 ILF131095:ILF131106 IBJ131095:IBJ131106 HRN131095:HRN131106 HHR131095:HHR131106 GXV131095:GXV131106 GNZ131095:GNZ131106 GED131095:GED131106 FUH131095:FUH131106 FKL131095:FKL131106 FAP131095:FAP131106 EQT131095:EQT131106 EGX131095:EGX131106 DXB131095:DXB131106 DNF131095:DNF131106 DDJ131095:DDJ131106 CTN131095:CTN131106 CJR131095:CJR131106 BZV131095:BZV131106 BPZ131095:BPZ131106 BGD131095:BGD131106 AWH131095:AWH131106 AML131095:AML131106 ACP131095:ACP131106 ST131095:ST131106 IX131095:IX131106 C131095:C131106 WVJ65559:WVJ65570 WLN65559:WLN65570 WBR65559:WBR65570 VRV65559:VRV65570 VHZ65559:VHZ65570 UYD65559:UYD65570 UOH65559:UOH65570 UEL65559:UEL65570 TUP65559:TUP65570 TKT65559:TKT65570 TAX65559:TAX65570 SRB65559:SRB65570 SHF65559:SHF65570 RXJ65559:RXJ65570 RNN65559:RNN65570 RDR65559:RDR65570 QTV65559:QTV65570 QJZ65559:QJZ65570 QAD65559:QAD65570 PQH65559:PQH65570 PGL65559:PGL65570 OWP65559:OWP65570 OMT65559:OMT65570 OCX65559:OCX65570 NTB65559:NTB65570 NJF65559:NJF65570 MZJ65559:MZJ65570 MPN65559:MPN65570 MFR65559:MFR65570 LVV65559:LVV65570 LLZ65559:LLZ65570 LCD65559:LCD65570 KSH65559:KSH65570 KIL65559:KIL65570 JYP65559:JYP65570 JOT65559:JOT65570 JEX65559:JEX65570 IVB65559:IVB65570 ILF65559:ILF65570 IBJ65559:IBJ65570 HRN65559:HRN65570 HHR65559:HHR65570 GXV65559:GXV65570 GNZ65559:GNZ65570 GED65559:GED65570 FUH65559:FUH65570 FKL65559:FKL65570 FAP65559:FAP65570 EQT65559:EQT65570 EGX65559:EGX65570 DXB65559:DXB65570 DNF65559:DNF65570 DDJ65559:DDJ65570 CTN65559:CTN65570 CJR65559:CJR65570 BZV65559:BZV65570 BPZ65559:BPZ65570 BGD65559:BGD65570 AWH65559:AWH65570 AML65559:AML65570 ACP65559:ACP65570 ST65559:ST65570 IX65559:IX65570 C65559:C65570 WVJ23:WVJ34 WLN23:WLN34 WBR23:WBR34 VRV23:VRV34 VHZ23:VHZ34 UYD23:UYD34 UOH23:UOH34 UEL23:UEL34 TUP23:TUP34 TKT23:TKT34 TAX23:TAX34 SRB23:SRB34 SHF23:SHF34 RXJ23:RXJ34 RNN23:RNN34 RDR23:RDR34 QTV23:QTV34 QJZ23:QJZ34 QAD23:QAD34 PQH23:PQH34 PGL23:PGL34 OWP23:OWP34 OMT23:OMT34 OCX23:OCX34 NTB23:NTB34 NJF23:NJF34 MZJ23:MZJ34 MPN23:MPN34 MFR23:MFR34 LVV23:LVV34 LLZ23:LLZ34 LCD23:LCD34 KSH23:KSH34 KIL23:KIL34 JYP23:JYP34 JOT23:JOT34 JEX23:JEX34 IVB23:IVB34 ILF23:ILF34 IBJ23:IBJ34 HRN23:HRN34 HHR23:HHR34 GXV23:GXV34 GNZ23:GNZ34 GED23:GED34 FUH23:FUH34 FKL23:FKL34 FAP23:FAP34 EQT23:EQT34 EGX23:EGX34 DXB23:DXB34 DNF23:DNF34 DDJ23:DDJ34 CTN23:CTN34 CJR23:CJR34 BZV23:BZV34 BPZ23:BPZ34 BGD23:BGD34 AWH23:AWH34 AML23:AML34 ACP23:ACP34 ST23:ST34 IX23:IX34 IX42:IX45 WVJ983081:WVJ983084 WLN983081:WLN983084 WBR983081:WBR983084 VRV983081:VRV983084 VHZ983081:VHZ983084 UYD983081:UYD983084 UOH983081:UOH983084 UEL983081:UEL983084 TUP983081:TUP983084 TKT983081:TKT983084 TAX983081:TAX983084 SRB983081:SRB983084 SHF983081:SHF983084 RXJ983081:RXJ983084 RNN983081:RNN983084 RDR983081:RDR983084 QTV983081:QTV983084 QJZ983081:QJZ983084 QAD983081:QAD983084 PQH983081:PQH983084 PGL983081:PGL983084 OWP983081:OWP983084 OMT983081:OMT983084 OCX983081:OCX983084 NTB983081:NTB983084 NJF983081:NJF983084 MZJ983081:MZJ983084 MPN983081:MPN983084 MFR983081:MFR983084 LVV983081:LVV983084 LLZ983081:LLZ983084 LCD983081:LCD983084 KSH983081:KSH983084 KIL983081:KIL983084 JYP983081:JYP983084 JOT983081:JOT983084 JEX983081:JEX983084 IVB983081:IVB983084 ILF983081:ILF983084 IBJ983081:IBJ983084 HRN983081:HRN983084 HHR983081:HHR983084 GXV983081:GXV983084 GNZ983081:GNZ983084 GED983081:GED983084 FUH983081:FUH983084 FKL983081:FKL983084 FAP983081:FAP983084 EQT983081:EQT983084 EGX983081:EGX983084 DXB983081:DXB983084 DNF983081:DNF983084 DDJ983081:DDJ983084 CTN983081:CTN983084 CJR983081:CJR983084 BZV983081:BZV983084 BPZ983081:BPZ983084 BGD983081:BGD983084 AWH983081:AWH983084 AML983081:AML983084 ACP983081:ACP983084 ST983081:ST983084 IX983081:IX983084 C983081:C983084 WVJ917545:WVJ917548 WLN917545:WLN917548 WBR917545:WBR917548 VRV917545:VRV917548 VHZ917545:VHZ917548 UYD917545:UYD917548 UOH917545:UOH917548 UEL917545:UEL917548 TUP917545:TUP917548 TKT917545:TKT917548 TAX917545:TAX917548 SRB917545:SRB917548 SHF917545:SHF917548 RXJ917545:RXJ917548 RNN917545:RNN917548 RDR917545:RDR917548 QTV917545:QTV917548 QJZ917545:QJZ917548 QAD917545:QAD917548 PQH917545:PQH917548 PGL917545:PGL917548 OWP917545:OWP917548 OMT917545:OMT917548 OCX917545:OCX917548 NTB917545:NTB917548 NJF917545:NJF917548 MZJ917545:MZJ917548 MPN917545:MPN917548 MFR917545:MFR917548 LVV917545:LVV917548 LLZ917545:LLZ917548 LCD917545:LCD917548 KSH917545:KSH917548 KIL917545:KIL917548 JYP917545:JYP917548 JOT917545:JOT917548 JEX917545:JEX917548 IVB917545:IVB917548 ILF917545:ILF917548 IBJ917545:IBJ917548 HRN917545:HRN917548 HHR917545:HHR917548 GXV917545:GXV917548 GNZ917545:GNZ917548 GED917545:GED917548 FUH917545:FUH917548 FKL917545:FKL917548 FAP917545:FAP917548 EQT917545:EQT917548 EGX917545:EGX917548 DXB917545:DXB917548 DNF917545:DNF917548 DDJ917545:DDJ917548 CTN917545:CTN917548 CJR917545:CJR917548 BZV917545:BZV917548 BPZ917545:BPZ917548 BGD917545:BGD917548 AWH917545:AWH917548 AML917545:AML917548 ACP917545:ACP917548 ST917545:ST917548 IX917545:IX917548 C917545:C917548 WVJ852009:WVJ852012 WLN852009:WLN852012 WBR852009:WBR852012 VRV852009:VRV852012 VHZ852009:VHZ852012 UYD852009:UYD852012 UOH852009:UOH852012 UEL852009:UEL852012 TUP852009:TUP852012 TKT852009:TKT852012 TAX852009:TAX852012 SRB852009:SRB852012 SHF852009:SHF852012 RXJ852009:RXJ852012 RNN852009:RNN852012 RDR852009:RDR852012 QTV852009:QTV852012 QJZ852009:QJZ852012 QAD852009:QAD852012 PQH852009:PQH852012 PGL852009:PGL852012 OWP852009:OWP852012 OMT852009:OMT852012 OCX852009:OCX852012 NTB852009:NTB852012 NJF852009:NJF852012 MZJ852009:MZJ852012 MPN852009:MPN852012 MFR852009:MFR852012 LVV852009:LVV852012 LLZ852009:LLZ852012 LCD852009:LCD852012 KSH852009:KSH852012 KIL852009:KIL852012 JYP852009:JYP852012 JOT852009:JOT852012 JEX852009:JEX852012 IVB852009:IVB852012 ILF852009:ILF852012 IBJ852009:IBJ852012 HRN852009:HRN852012 HHR852009:HHR852012 GXV852009:GXV852012 GNZ852009:GNZ852012 GED852009:GED852012 FUH852009:FUH852012 FKL852009:FKL852012 FAP852009:FAP852012 EQT852009:EQT852012 EGX852009:EGX852012 DXB852009:DXB852012 DNF852009:DNF852012 DDJ852009:DDJ852012 CTN852009:CTN852012 CJR852009:CJR852012 BZV852009:BZV852012 BPZ852009:BPZ852012 BGD852009:BGD852012 AWH852009:AWH852012 AML852009:AML852012 ACP852009:ACP852012 ST852009:ST852012 IX852009:IX852012 C852009:C852012 WVJ786473:WVJ786476 WLN786473:WLN786476 WBR786473:WBR786476 VRV786473:VRV786476 VHZ786473:VHZ786476 UYD786473:UYD786476 UOH786473:UOH786476 UEL786473:UEL786476 TUP786473:TUP786476 TKT786473:TKT786476 TAX786473:TAX786476 SRB786473:SRB786476 SHF786473:SHF786476 RXJ786473:RXJ786476 RNN786473:RNN786476 RDR786473:RDR786476 QTV786473:QTV786476 QJZ786473:QJZ786476 QAD786473:QAD786476 PQH786473:PQH786476 PGL786473:PGL786476 OWP786473:OWP786476 OMT786473:OMT786476 OCX786473:OCX786476 NTB786473:NTB786476 NJF786473:NJF786476 MZJ786473:MZJ786476 MPN786473:MPN786476 MFR786473:MFR786476 LVV786473:LVV786476 LLZ786473:LLZ786476 LCD786473:LCD786476 KSH786473:KSH786476 KIL786473:KIL786476 JYP786473:JYP786476 JOT786473:JOT786476 JEX786473:JEX786476 IVB786473:IVB786476 ILF786473:ILF786476 IBJ786473:IBJ786476 HRN786473:HRN786476 HHR786473:HHR786476 GXV786473:GXV786476 GNZ786473:GNZ786476 GED786473:GED786476 FUH786473:FUH786476 FKL786473:FKL786476 FAP786473:FAP786476 EQT786473:EQT786476 EGX786473:EGX786476 DXB786473:DXB786476 DNF786473:DNF786476 DDJ786473:DDJ786476 CTN786473:CTN786476 CJR786473:CJR786476 BZV786473:BZV786476 BPZ786473:BPZ786476 BGD786473:BGD786476 AWH786473:AWH786476 AML786473:AML786476 ACP786473:ACP786476 ST786473:ST786476 IX786473:IX786476 C786473:C786476 WVJ720937:WVJ720940 WLN720937:WLN720940 WBR720937:WBR720940 VRV720937:VRV720940 VHZ720937:VHZ720940 UYD720937:UYD720940 UOH720937:UOH720940 UEL720937:UEL720940 TUP720937:TUP720940 TKT720937:TKT720940 TAX720937:TAX720940 SRB720937:SRB720940 SHF720937:SHF720940 RXJ720937:RXJ720940 RNN720937:RNN720940 RDR720937:RDR720940 QTV720937:QTV720940 QJZ720937:QJZ720940 QAD720937:QAD720940 PQH720937:PQH720940 PGL720937:PGL720940 OWP720937:OWP720940 OMT720937:OMT720940 OCX720937:OCX720940 NTB720937:NTB720940 NJF720937:NJF720940 MZJ720937:MZJ720940 MPN720937:MPN720940 MFR720937:MFR720940 LVV720937:LVV720940 LLZ720937:LLZ720940 LCD720937:LCD720940 KSH720937:KSH720940 KIL720937:KIL720940 JYP720937:JYP720940 JOT720937:JOT720940 JEX720937:JEX720940 IVB720937:IVB720940 ILF720937:ILF720940 IBJ720937:IBJ720940 HRN720937:HRN720940 HHR720937:HHR720940 GXV720937:GXV720940 GNZ720937:GNZ720940 GED720937:GED720940 FUH720937:FUH720940 FKL720937:FKL720940 FAP720937:FAP720940 EQT720937:EQT720940 EGX720937:EGX720940 DXB720937:DXB720940 DNF720937:DNF720940 DDJ720937:DDJ720940 CTN720937:CTN720940 CJR720937:CJR720940 BZV720937:BZV720940 BPZ720937:BPZ720940 BGD720937:BGD720940 AWH720937:AWH720940 AML720937:AML720940 ACP720937:ACP720940 ST720937:ST720940 IX720937:IX720940 C720937:C720940 WVJ655401:WVJ655404 WLN655401:WLN655404 WBR655401:WBR655404 VRV655401:VRV655404 VHZ655401:VHZ655404 UYD655401:UYD655404 UOH655401:UOH655404 UEL655401:UEL655404 TUP655401:TUP655404 TKT655401:TKT655404 TAX655401:TAX655404 SRB655401:SRB655404 SHF655401:SHF655404 RXJ655401:RXJ655404 RNN655401:RNN655404 RDR655401:RDR655404 QTV655401:QTV655404 QJZ655401:QJZ655404 QAD655401:QAD655404 PQH655401:PQH655404 PGL655401:PGL655404 OWP655401:OWP655404 OMT655401:OMT655404 OCX655401:OCX655404 NTB655401:NTB655404 NJF655401:NJF655404 MZJ655401:MZJ655404 MPN655401:MPN655404 MFR655401:MFR655404 LVV655401:LVV655404 LLZ655401:LLZ655404 LCD655401:LCD655404 KSH655401:KSH655404 KIL655401:KIL655404 JYP655401:JYP655404 JOT655401:JOT655404 JEX655401:JEX655404 IVB655401:IVB655404 ILF655401:ILF655404 IBJ655401:IBJ655404 HRN655401:HRN655404 HHR655401:HHR655404 GXV655401:GXV655404 GNZ655401:GNZ655404 GED655401:GED655404 FUH655401:FUH655404 FKL655401:FKL655404 FAP655401:FAP655404 EQT655401:EQT655404 EGX655401:EGX655404 DXB655401:DXB655404 DNF655401:DNF655404 DDJ655401:DDJ655404 CTN655401:CTN655404 CJR655401:CJR655404 BZV655401:BZV655404 BPZ655401:BPZ655404 BGD655401:BGD655404 AWH655401:AWH655404 AML655401:AML655404 ACP655401:ACP655404 ST655401:ST655404 IX655401:IX655404 C655401:C655404 WVJ589865:WVJ589868 WLN589865:WLN589868 WBR589865:WBR589868 VRV589865:VRV589868 VHZ589865:VHZ589868 UYD589865:UYD589868 UOH589865:UOH589868 UEL589865:UEL589868 TUP589865:TUP589868 TKT589865:TKT589868 TAX589865:TAX589868 SRB589865:SRB589868 SHF589865:SHF589868 RXJ589865:RXJ589868 RNN589865:RNN589868 RDR589865:RDR589868 QTV589865:QTV589868 QJZ589865:QJZ589868 QAD589865:QAD589868 PQH589865:PQH589868 PGL589865:PGL589868 OWP589865:OWP589868 OMT589865:OMT589868 OCX589865:OCX589868 NTB589865:NTB589868 NJF589865:NJF589868 MZJ589865:MZJ589868 MPN589865:MPN589868 MFR589865:MFR589868 LVV589865:LVV589868 LLZ589865:LLZ589868 LCD589865:LCD589868 KSH589865:KSH589868 KIL589865:KIL589868 JYP589865:JYP589868 JOT589865:JOT589868 JEX589865:JEX589868 IVB589865:IVB589868 ILF589865:ILF589868 IBJ589865:IBJ589868 HRN589865:HRN589868 HHR589865:HHR589868 GXV589865:GXV589868 GNZ589865:GNZ589868 GED589865:GED589868 FUH589865:FUH589868 FKL589865:FKL589868 FAP589865:FAP589868 EQT589865:EQT589868 EGX589865:EGX589868 DXB589865:DXB589868 DNF589865:DNF589868 DDJ589865:DDJ589868 CTN589865:CTN589868 CJR589865:CJR589868 BZV589865:BZV589868 BPZ589865:BPZ589868 BGD589865:BGD589868 AWH589865:AWH589868 AML589865:AML589868 ACP589865:ACP589868 ST589865:ST589868 IX589865:IX589868 C589865:C589868 WVJ524329:WVJ524332 WLN524329:WLN524332 WBR524329:WBR524332 VRV524329:VRV524332 VHZ524329:VHZ524332 UYD524329:UYD524332 UOH524329:UOH524332 UEL524329:UEL524332 TUP524329:TUP524332 TKT524329:TKT524332 TAX524329:TAX524332 SRB524329:SRB524332 SHF524329:SHF524332 RXJ524329:RXJ524332 RNN524329:RNN524332 RDR524329:RDR524332 QTV524329:QTV524332 QJZ524329:QJZ524332 QAD524329:QAD524332 PQH524329:PQH524332 PGL524329:PGL524332 OWP524329:OWP524332 OMT524329:OMT524332 OCX524329:OCX524332 NTB524329:NTB524332 NJF524329:NJF524332 MZJ524329:MZJ524332 MPN524329:MPN524332 MFR524329:MFR524332 LVV524329:LVV524332 LLZ524329:LLZ524332 LCD524329:LCD524332 KSH524329:KSH524332 KIL524329:KIL524332 JYP524329:JYP524332 JOT524329:JOT524332 JEX524329:JEX524332 IVB524329:IVB524332 ILF524329:ILF524332 IBJ524329:IBJ524332 HRN524329:HRN524332 HHR524329:HHR524332 GXV524329:GXV524332 GNZ524329:GNZ524332 GED524329:GED524332 FUH524329:FUH524332 FKL524329:FKL524332 FAP524329:FAP524332 EQT524329:EQT524332 EGX524329:EGX524332 DXB524329:DXB524332 DNF524329:DNF524332 DDJ524329:DDJ524332 CTN524329:CTN524332 CJR524329:CJR524332 BZV524329:BZV524332 BPZ524329:BPZ524332 BGD524329:BGD524332 AWH524329:AWH524332 AML524329:AML524332 ACP524329:ACP524332 ST524329:ST524332 IX524329:IX524332 C524329:C524332 WVJ458793:WVJ458796 WLN458793:WLN458796 WBR458793:WBR458796 VRV458793:VRV458796 VHZ458793:VHZ458796 UYD458793:UYD458796 UOH458793:UOH458796 UEL458793:UEL458796 TUP458793:TUP458796 TKT458793:TKT458796 TAX458793:TAX458796 SRB458793:SRB458796 SHF458793:SHF458796 RXJ458793:RXJ458796 RNN458793:RNN458796 RDR458793:RDR458796 QTV458793:QTV458796 QJZ458793:QJZ458796 QAD458793:QAD458796 PQH458793:PQH458796 PGL458793:PGL458796 OWP458793:OWP458796 OMT458793:OMT458796 OCX458793:OCX458796 NTB458793:NTB458796 NJF458793:NJF458796 MZJ458793:MZJ458796 MPN458793:MPN458796 MFR458793:MFR458796 LVV458793:LVV458796 LLZ458793:LLZ458796 LCD458793:LCD458796 KSH458793:KSH458796 KIL458793:KIL458796 JYP458793:JYP458796 JOT458793:JOT458796 JEX458793:JEX458796 IVB458793:IVB458796 ILF458793:ILF458796 IBJ458793:IBJ458796 HRN458793:HRN458796 HHR458793:HHR458796 GXV458793:GXV458796 GNZ458793:GNZ458796 GED458793:GED458796 FUH458793:FUH458796 FKL458793:FKL458796 FAP458793:FAP458796 EQT458793:EQT458796 EGX458793:EGX458796 DXB458793:DXB458796 DNF458793:DNF458796 DDJ458793:DDJ458796 CTN458793:CTN458796 CJR458793:CJR458796 BZV458793:BZV458796 BPZ458793:BPZ458796 BGD458793:BGD458796 AWH458793:AWH458796 AML458793:AML458796 ACP458793:ACP458796 ST458793:ST458796 IX458793:IX458796 C458793:C458796 WVJ393257:WVJ393260 WLN393257:WLN393260 WBR393257:WBR393260 VRV393257:VRV393260 VHZ393257:VHZ393260 UYD393257:UYD393260 UOH393257:UOH393260 UEL393257:UEL393260 TUP393257:TUP393260 TKT393257:TKT393260 TAX393257:TAX393260 SRB393257:SRB393260 SHF393257:SHF393260 RXJ393257:RXJ393260 RNN393257:RNN393260 RDR393257:RDR393260 QTV393257:QTV393260 QJZ393257:QJZ393260 QAD393257:QAD393260 PQH393257:PQH393260 PGL393257:PGL393260 OWP393257:OWP393260 OMT393257:OMT393260 OCX393257:OCX393260 NTB393257:NTB393260 NJF393257:NJF393260 MZJ393257:MZJ393260 MPN393257:MPN393260 MFR393257:MFR393260 LVV393257:LVV393260 LLZ393257:LLZ393260 LCD393257:LCD393260 KSH393257:KSH393260 KIL393257:KIL393260 JYP393257:JYP393260 JOT393257:JOT393260 JEX393257:JEX393260 IVB393257:IVB393260 ILF393257:ILF393260 IBJ393257:IBJ393260 HRN393257:HRN393260 HHR393257:HHR393260 GXV393257:GXV393260 GNZ393257:GNZ393260 GED393257:GED393260 FUH393257:FUH393260 FKL393257:FKL393260 FAP393257:FAP393260 EQT393257:EQT393260 EGX393257:EGX393260 DXB393257:DXB393260 DNF393257:DNF393260 DDJ393257:DDJ393260 CTN393257:CTN393260 CJR393257:CJR393260 BZV393257:BZV393260 BPZ393257:BPZ393260 BGD393257:BGD393260 AWH393257:AWH393260 AML393257:AML393260 ACP393257:ACP393260 ST393257:ST393260 IX393257:IX393260 C393257:C393260 WVJ327721:WVJ327724 WLN327721:WLN327724 WBR327721:WBR327724 VRV327721:VRV327724 VHZ327721:VHZ327724 UYD327721:UYD327724 UOH327721:UOH327724 UEL327721:UEL327724 TUP327721:TUP327724 TKT327721:TKT327724 TAX327721:TAX327724 SRB327721:SRB327724 SHF327721:SHF327724 RXJ327721:RXJ327724 RNN327721:RNN327724 RDR327721:RDR327724 QTV327721:QTV327724 QJZ327721:QJZ327724 QAD327721:QAD327724 PQH327721:PQH327724 PGL327721:PGL327724 OWP327721:OWP327724 OMT327721:OMT327724 OCX327721:OCX327724 NTB327721:NTB327724 NJF327721:NJF327724 MZJ327721:MZJ327724 MPN327721:MPN327724 MFR327721:MFR327724 LVV327721:LVV327724 LLZ327721:LLZ327724 LCD327721:LCD327724 KSH327721:KSH327724 KIL327721:KIL327724 JYP327721:JYP327724 JOT327721:JOT327724 JEX327721:JEX327724 IVB327721:IVB327724 ILF327721:ILF327724 IBJ327721:IBJ327724 HRN327721:HRN327724 HHR327721:HHR327724 GXV327721:GXV327724 GNZ327721:GNZ327724 GED327721:GED327724 FUH327721:FUH327724 FKL327721:FKL327724 FAP327721:FAP327724 EQT327721:EQT327724 EGX327721:EGX327724 DXB327721:DXB327724 DNF327721:DNF327724 DDJ327721:DDJ327724 CTN327721:CTN327724 CJR327721:CJR327724 BZV327721:BZV327724 BPZ327721:BPZ327724 BGD327721:BGD327724 AWH327721:AWH327724 AML327721:AML327724 ACP327721:ACP327724 ST327721:ST327724 IX327721:IX327724 C327721:C327724 WVJ262185:WVJ262188 WLN262185:WLN262188 WBR262185:WBR262188 VRV262185:VRV262188 VHZ262185:VHZ262188 UYD262185:UYD262188 UOH262185:UOH262188 UEL262185:UEL262188 TUP262185:TUP262188 TKT262185:TKT262188 TAX262185:TAX262188 SRB262185:SRB262188 SHF262185:SHF262188 RXJ262185:RXJ262188 RNN262185:RNN262188 RDR262185:RDR262188 QTV262185:QTV262188 QJZ262185:QJZ262188 QAD262185:QAD262188 PQH262185:PQH262188 PGL262185:PGL262188 OWP262185:OWP262188 OMT262185:OMT262188 OCX262185:OCX262188 NTB262185:NTB262188 NJF262185:NJF262188 MZJ262185:MZJ262188 MPN262185:MPN262188 MFR262185:MFR262188 LVV262185:LVV262188 LLZ262185:LLZ262188 LCD262185:LCD262188 KSH262185:KSH262188 KIL262185:KIL262188 JYP262185:JYP262188 JOT262185:JOT262188 JEX262185:JEX262188 IVB262185:IVB262188 ILF262185:ILF262188 IBJ262185:IBJ262188 HRN262185:HRN262188 HHR262185:HHR262188 GXV262185:GXV262188 GNZ262185:GNZ262188 GED262185:GED262188 FUH262185:FUH262188 FKL262185:FKL262188 FAP262185:FAP262188 EQT262185:EQT262188 EGX262185:EGX262188 DXB262185:DXB262188 DNF262185:DNF262188 DDJ262185:DDJ262188 CTN262185:CTN262188 CJR262185:CJR262188 BZV262185:BZV262188 BPZ262185:BPZ262188 BGD262185:BGD262188 AWH262185:AWH262188 AML262185:AML262188 ACP262185:ACP262188 ST262185:ST262188 IX262185:IX262188 C262185:C262188 WVJ196649:WVJ196652 WLN196649:WLN196652 WBR196649:WBR196652 VRV196649:VRV196652 VHZ196649:VHZ196652 UYD196649:UYD196652 UOH196649:UOH196652 UEL196649:UEL196652 TUP196649:TUP196652 TKT196649:TKT196652 TAX196649:TAX196652 SRB196649:SRB196652 SHF196649:SHF196652 RXJ196649:RXJ196652 RNN196649:RNN196652 RDR196649:RDR196652 QTV196649:QTV196652 QJZ196649:QJZ196652 QAD196649:QAD196652 PQH196649:PQH196652 PGL196649:PGL196652 OWP196649:OWP196652 OMT196649:OMT196652 OCX196649:OCX196652 NTB196649:NTB196652 NJF196649:NJF196652 MZJ196649:MZJ196652 MPN196649:MPN196652 MFR196649:MFR196652 LVV196649:LVV196652 LLZ196649:LLZ196652 LCD196649:LCD196652 KSH196649:KSH196652 KIL196649:KIL196652 JYP196649:JYP196652 JOT196649:JOT196652 JEX196649:JEX196652 IVB196649:IVB196652 ILF196649:ILF196652 IBJ196649:IBJ196652 HRN196649:HRN196652 HHR196649:HHR196652 GXV196649:GXV196652 GNZ196649:GNZ196652 GED196649:GED196652 FUH196649:FUH196652 FKL196649:FKL196652 FAP196649:FAP196652 EQT196649:EQT196652 EGX196649:EGX196652 DXB196649:DXB196652 DNF196649:DNF196652 DDJ196649:DDJ196652 CTN196649:CTN196652 CJR196649:CJR196652 BZV196649:BZV196652 BPZ196649:BPZ196652 BGD196649:BGD196652 AWH196649:AWH196652 AML196649:AML196652 ACP196649:ACP196652 ST196649:ST196652 IX196649:IX196652 C196649:C196652 WVJ131113:WVJ131116 WLN131113:WLN131116 WBR131113:WBR131116 VRV131113:VRV131116 VHZ131113:VHZ131116 UYD131113:UYD131116 UOH131113:UOH131116 UEL131113:UEL131116 TUP131113:TUP131116 TKT131113:TKT131116 TAX131113:TAX131116 SRB131113:SRB131116 SHF131113:SHF131116 RXJ131113:RXJ131116 RNN131113:RNN131116 RDR131113:RDR131116 QTV131113:QTV131116 QJZ131113:QJZ131116 QAD131113:QAD131116 PQH131113:PQH131116 PGL131113:PGL131116 OWP131113:OWP131116 OMT131113:OMT131116 OCX131113:OCX131116 NTB131113:NTB131116 NJF131113:NJF131116 MZJ131113:MZJ131116 MPN131113:MPN131116 MFR131113:MFR131116 LVV131113:LVV131116 LLZ131113:LLZ131116 LCD131113:LCD131116 KSH131113:KSH131116 KIL131113:KIL131116 JYP131113:JYP131116 JOT131113:JOT131116 JEX131113:JEX131116 IVB131113:IVB131116 ILF131113:ILF131116 IBJ131113:IBJ131116 HRN131113:HRN131116 HHR131113:HHR131116 GXV131113:GXV131116 GNZ131113:GNZ131116 GED131113:GED131116 FUH131113:FUH131116 FKL131113:FKL131116 FAP131113:FAP131116 EQT131113:EQT131116 EGX131113:EGX131116 DXB131113:DXB131116 DNF131113:DNF131116 DDJ131113:DDJ131116 CTN131113:CTN131116 CJR131113:CJR131116 BZV131113:BZV131116 BPZ131113:BPZ131116 BGD131113:BGD131116 AWH131113:AWH131116 AML131113:AML131116 ACP131113:ACP131116 ST131113:ST131116 IX131113:IX131116 C131113:C131116 WVJ65577:WVJ65580 WLN65577:WLN65580 WBR65577:WBR65580 VRV65577:VRV65580 VHZ65577:VHZ65580 UYD65577:UYD65580 UOH65577:UOH65580 UEL65577:UEL65580 TUP65577:TUP65580 TKT65577:TKT65580 TAX65577:TAX65580 SRB65577:SRB65580 SHF65577:SHF65580 RXJ65577:RXJ65580 RNN65577:RNN65580 RDR65577:RDR65580 QTV65577:QTV65580 QJZ65577:QJZ65580 QAD65577:QAD65580 PQH65577:PQH65580 PGL65577:PGL65580 OWP65577:OWP65580 OMT65577:OMT65580 OCX65577:OCX65580 NTB65577:NTB65580 NJF65577:NJF65580 MZJ65577:MZJ65580 MPN65577:MPN65580 MFR65577:MFR65580 LVV65577:LVV65580 LLZ65577:LLZ65580 LCD65577:LCD65580 KSH65577:KSH65580 KIL65577:KIL65580 JYP65577:JYP65580 JOT65577:JOT65580 JEX65577:JEX65580 IVB65577:IVB65580 ILF65577:ILF65580 IBJ65577:IBJ65580 HRN65577:HRN65580 HHR65577:HHR65580 GXV65577:GXV65580 GNZ65577:GNZ65580 GED65577:GED65580 FUH65577:FUH65580 FKL65577:FKL65580 FAP65577:FAP65580 EQT65577:EQT65580 EGX65577:EGX65580 DXB65577:DXB65580 DNF65577:DNF65580 DDJ65577:DDJ65580 CTN65577:CTN65580 CJR65577:CJR65580 BZV65577:BZV65580 BPZ65577:BPZ65580 BGD65577:BGD65580 AWH65577:AWH65580 AML65577:AML65580 ACP65577:ACP65580 ST65577:ST65580 IX65577:IX65580 C65577:C65580 WVJ42:WVJ45 WLN42:WLN45 WBR42:WBR45 VRV42:VRV45 VHZ42:VHZ45 UYD42:UYD45 UOH42:UOH45 UEL42:UEL45 TUP42:TUP45 TKT42:TKT45 TAX42:TAX45 SRB42:SRB45 SHF42:SHF45 RXJ42:RXJ45 RNN42:RNN45 RDR42:RDR45 QTV42:QTV45 QJZ42:QJZ45 QAD42:QAD45 PQH42:PQH45 PGL42:PGL45 OWP42:OWP45 OMT42:OMT45 OCX42:OCX45 NTB42:NTB45 NJF42:NJF45 MZJ42:MZJ45 MPN42:MPN45 MFR42:MFR45 LVV42:LVV45 LLZ42:LLZ45 LCD42:LCD45 KSH42:KSH45 KIL42:KIL45 JYP42:JYP45 JOT42:JOT45 JEX42:JEX45 IVB42:IVB45 ILF42:ILF45 IBJ42:IBJ45 HRN42:HRN45 HHR42:HHR45 GXV42:GXV45 GNZ42:GNZ45 GED42:GED45 FUH42:FUH45 FKL42:FKL45 FAP42:FAP45 EQT42:EQT45 EGX42:EGX45 DXB42:DXB45 DNF42:DNF45 DDJ42:DDJ45 CTN42:CTN45 CJR42:CJR45 BZV42:BZV45 BPZ42:BPZ45 BGD42:BGD45 AWH42:AWH45 AML42:AML45 ACP42:ACP45 ST42:ST45">
      <formula1>$Y$21:$Y$24</formula1>
    </dataValidation>
    <dataValidation type="list" allowBlank="1" showDropDown="1" showInputMessage="1" showErrorMessage="1" sqref="S23">
      <formula1>"&lt;5"</formula1>
    </dataValidation>
    <dataValidation type="list" showInputMessage="1" showErrorMessage="1" sqref="F24:F34 M24:M34">
      <formula1>"&lt;5,5,6,7,8,9,10,11,12,13,14,15,&gt;15"</formula1>
    </dataValidation>
    <dataValidation type="list" showInputMessage="1" showErrorMessage="1" sqref="M23">
      <formula1>$L$56:$L$68</formula1>
    </dataValidation>
    <dataValidation type="list" allowBlank="1" showInputMessage="1" showErrorMessage="1" sqref="M42:M45">
      <formula1>$O$57:$O$64</formula1>
    </dataValidation>
  </dataValidations>
  <hyperlinks>
    <hyperlink ref="D4" location="Indeks!A1" display="Indeks"/>
  </hyperlinks>
  <pageMargins left="0.7" right="0.7" top="0.75" bottom="0.75" header="0.3" footer="0.3"/>
  <pageSetup paperSize="9" scale="42" orientation="landscape" r:id="rId1"/>
  <ignoredErrors>
    <ignoredError sqref="B2:O22 B35:O53 B23 D23:E23 B24 D24:O24 B25 D25:O25 B26 D26:O26 B27 D27:O27 B28 D28:O28 B29 D29:O29 B30 D30:O30 B31 D31:O31 B32 D32:O32 B33 D33:O33 B34 D34:E34 G23:L23 G34:L34 N23:O23 N34:O34" unlockedFormula="1"/>
  </ignoredErrors>
  <extLst>
    <ext xmlns:x14="http://schemas.microsoft.com/office/spreadsheetml/2009/9/main" uri="{CCE6A557-97BC-4b89-ADB6-D9C93CAAB3DF}">
      <x14:dataValidations xmlns:xm="http://schemas.microsoft.com/office/excel/2006/main" count="2">
        <x14:dataValidation type="list" showInputMessage="1" showErrorMessage="1">
          <x14:formula1>
            <xm:f>Parametry!$B$161:$B$173</xm:f>
          </x14:formula1>
          <xm:sqref>F23</xm:sqref>
        </x14:dataValidation>
        <x14:dataValidation type="list" allowBlank="1" showInputMessage="1" showErrorMessage="1">
          <x14:formula1>
            <xm:f>Parametry!$E$161:$E$168</xm:f>
          </x14:formula1>
          <xm:sqref>F42:F45</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tabColor theme="1" tint="0.34998626667073579"/>
  </sheetPr>
  <dimension ref="B2:M31"/>
  <sheetViews>
    <sheetView zoomScaleNormal="100" workbookViewId="0"/>
  </sheetViews>
  <sheetFormatPr defaultRowHeight="15"/>
  <cols>
    <col min="1" max="1" width="9.140625" style="1"/>
    <col min="2" max="2" width="15" style="1" customWidth="1"/>
    <col min="3" max="11" width="25.7109375" style="1" customWidth="1"/>
    <col min="12" max="16384" width="9.140625" style="1"/>
  </cols>
  <sheetData>
    <row r="2" spans="2:13" ht="24" customHeight="1">
      <c r="B2" s="946" t="str">
        <f>Słownik!B468</f>
        <v>SCR wyznaczany modelem wewnętrznym (fakultatywnie)</v>
      </c>
      <c r="C2" s="947"/>
      <c r="D2" s="947"/>
      <c r="E2" s="947"/>
      <c r="F2" s="947"/>
      <c r="G2" s="947"/>
      <c r="H2" s="947"/>
      <c r="I2" s="947"/>
      <c r="J2" s="947"/>
      <c r="K2" s="948"/>
    </row>
    <row r="3" spans="2:13">
      <c r="B3" s="29" t="str">
        <f>Słownik!B10</f>
        <v>Nazwa zakładu ubezpieczeń/reasekuracji:</v>
      </c>
      <c r="C3" s="29"/>
      <c r="D3" s="179"/>
      <c r="E3" s="179"/>
      <c r="F3" s="179"/>
      <c r="G3" s="179"/>
      <c r="H3" s="179"/>
      <c r="I3" s="179"/>
      <c r="J3" s="179"/>
      <c r="K3" s="30"/>
      <c r="L3" s="179"/>
    </row>
    <row r="4" spans="2:13">
      <c r="B4" s="949" t="str">
        <f>IF(Nazwa_ZU=0," ",Nazwa_ZU)</f>
        <v xml:space="preserve"> </v>
      </c>
      <c r="C4" s="950"/>
      <c r="D4" s="36" t="str">
        <f>Słownik!$B$306</f>
        <v>Indeks</v>
      </c>
      <c r="E4" s="31"/>
      <c r="F4" s="31"/>
      <c r="G4" s="31"/>
      <c r="H4" s="32"/>
      <c r="I4" s="32"/>
      <c r="J4" s="33"/>
      <c r="K4" s="33"/>
      <c r="L4" s="33"/>
    </row>
    <row r="5" spans="2:13">
      <c r="B5" s="161"/>
      <c r="C5" s="137"/>
      <c r="D5" s="137"/>
      <c r="E5" s="137"/>
      <c r="F5" s="137"/>
      <c r="G5" s="137"/>
      <c r="H5" s="137"/>
      <c r="I5" s="137"/>
      <c r="J5" s="137"/>
      <c r="K5" s="162"/>
      <c r="L5" s="137"/>
    </row>
    <row r="6" spans="2:13" ht="55.5" customHeight="1">
      <c r="B6" s="945" t="s">
        <v>1010</v>
      </c>
      <c r="C6" s="945"/>
      <c r="D6" s="945"/>
      <c r="E6" s="945"/>
      <c r="F6" s="945"/>
      <c r="G6" s="945"/>
      <c r="H6" s="945"/>
      <c r="I6" s="945"/>
      <c r="J6" s="945"/>
      <c r="K6" s="945"/>
      <c r="L6" s="181"/>
      <c r="M6" s="181"/>
    </row>
    <row r="7" spans="2:13">
      <c r="B7" s="181"/>
      <c r="C7" s="182"/>
      <c r="D7" s="180"/>
      <c r="E7" s="183"/>
      <c r="F7" s="180"/>
      <c r="G7" s="180"/>
      <c r="H7" s="180"/>
      <c r="I7" s="180"/>
      <c r="J7" s="180"/>
      <c r="K7" s="180"/>
      <c r="L7" s="181"/>
      <c r="M7" s="181"/>
    </row>
    <row r="8" spans="2:13">
      <c r="B8" s="181"/>
      <c r="C8" s="182"/>
      <c r="D8" s="180"/>
      <c r="E8" s="183"/>
      <c r="F8" s="180"/>
      <c r="G8" s="180"/>
      <c r="H8" s="180"/>
      <c r="I8" s="180"/>
      <c r="J8" s="180"/>
      <c r="K8" s="180"/>
      <c r="L8" s="181"/>
      <c r="M8" s="181"/>
    </row>
    <row r="9" spans="2:13" ht="38.25">
      <c r="B9" s="163" t="str">
        <f>Słownik!B469</f>
        <v>Ostateczna wartość SCR</v>
      </c>
      <c r="C9" s="163" t="str">
        <f>Słownik!B470</f>
        <v>SCR wyznaczony formułą standardową (niemodelowana część)</v>
      </c>
      <c r="D9" s="163" t="str">
        <f>Słownik!B471</f>
        <v>SCR wyznaczony modelem wewnętrznym (modelowana część)</v>
      </c>
      <c r="E9" s="163" t="str">
        <f>Słownik!B472</f>
        <v>Wartość SCR</v>
      </c>
      <c r="F9" s="180"/>
      <c r="G9" s="180"/>
      <c r="H9" s="180"/>
      <c r="I9" s="180"/>
      <c r="J9" s="180"/>
      <c r="K9" s="180"/>
      <c r="L9" s="181"/>
      <c r="M9" s="181"/>
    </row>
    <row r="10" spans="2:13">
      <c r="B10" s="169" t="s">
        <v>296</v>
      </c>
      <c r="C10" s="184"/>
      <c r="D10" s="159"/>
      <c r="E10" s="185"/>
      <c r="F10" s="180"/>
      <c r="G10" s="180"/>
      <c r="H10" s="180"/>
      <c r="I10" s="180"/>
      <c r="J10" s="180"/>
      <c r="K10" s="180"/>
      <c r="L10" s="181"/>
      <c r="M10" s="181"/>
    </row>
    <row r="11" spans="2:13">
      <c r="B11" s="181"/>
      <c r="C11" s="182"/>
      <c r="D11" s="180"/>
      <c r="E11" s="183"/>
      <c r="F11" s="180"/>
      <c r="G11" s="180"/>
      <c r="H11" s="180"/>
      <c r="I11" s="180"/>
      <c r="J11" s="180"/>
      <c r="K11" s="180"/>
      <c r="L11" s="181"/>
      <c r="M11" s="181"/>
    </row>
    <row r="12" spans="2:13">
      <c r="B12" s="181"/>
      <c r="C12" s="181"/>
      <c r="D12" s="181"/>
      <c r="E12" s="181"/>
      <c r="F12" s="181"/>
      <c r="G12" s="181"/>
      <c r="H12" s="181"/>
      <c r="I12" s="181"/>
      <c r="J12" s="181"/>
      <c r="K12" s="181"/>
      <c r="L12" s="181"/>
      <c r="M12" s="181"/>
    </row>
    <row r="13" spans="2:13" ht="15" customHeight="1">
      <c r="B13" s="181"/>
      <c r="C13" s="941" t="str">
        <f>Słownik!B473</f>
        <v>ryzyka/czynniki ryzyka/jednostki biznesu/linie biznesu/inne - proszę wypełnić zgodnie ze strukturą modelu</v>
      </c>
      <c r="D13" s="942"/>
      <c r="E13" s="942"/>
      <c r="F13" s="942"/>
      <c r="G13" s="942"/>
      <c r="H13" s="942"/>
      <c r="I13" s="942"/>
      <c r="J13" s="942"/>
      <c r="K13" s="943"/>
      <c r="L13" s="181"/>
      <c r="M13" s="181"/>
    </row>
    <row r="14" spans="2:13" ht="52.5" customHeight="1">
      <c r="B14" s="163" t="str">
        <f>Słownik!B474</f>
        <v>Ostateczna wartość SCR - 1. poziom agregacji</v>
      </c>
      <c r="C14" s="163" t="str">
        <f>Słownik!$B$475</f>
        <v>Nazwa 1</v>
      </c>
      <c r="D14" s="163" t="str">
        <f>Słownik!$B$476</f>
        <v>Nazwa 2</v>
      </c>
      <c r="E14" s="163" t="str">
        <f>Słownik!$B$477</f>
        <v>Nazwa 3</v>
      </c>
      <c r="F14" s="163" t="str">
        <f>Słownik!$B$478</f>
        <v>Nazwa 4</v>
      </c>
      <c r="G14" s="163" t="str">
        <f>Słownik!$B$479</f>
        <v>Nazwa 5</v>
      </c>
      <c r="H14" s="163" t="str">
        <f>Słownik!$B$480</f>
        <v>Nazwa 6</v>
      </c>
      <c r="I14" s="163" t="str">
        <f>Słownik!$B$481</f>
        <v>Nazwa 7</v>
      </c>
      <c r="J14" s="163" t="str">
        <f>Słownik!$B$482</f>
        <v>Nazwa 8</v>
      </c>
      <c r="K14" s="163" t="str">
        <f>Słownik!$B$483</f>
        <v>Nazwa 9</v>
      </c>
      <c r="L14" s="181"/>
      <c r="M14" s="181"/>
    </row>
    <row r="15" spans="2:13">
      <c r="B15" s="169" t="s">
        <v>296</v>
      </c>
      <c r="C15" s="158"/>
      <c r="D15" s="159"/>
      <c r="E15" s="159"/>
      <c r="F15" s="159"/>
      <c r="G15" s="159"/>
      <c r="H15" s="159"/>
      <c r="I15" s="159"/>
      <c r="J15" s="159"/>
      <c r="K15" s="185"/>
      <c r="L15" s="181"/>
      <c r="M15" s="181"/>
    </row>
    <row r="16" spans="2:13">
      <c r="B16" s="181"/>
      <c r="C16" s="186"/>
      <c r="D16" s="186"/>
      <c r="E16" s="186"/>
      <c r="F16" s="186"/>
      <c r="G16" s="186"/>
      <c r="H16" s="186"/>
      <c r="I16" s="186"/>
      <c r="J16" s="186"/>
      <c r="K16" s="186"/>
      <c r="L16" s="181"/>
      <c r="M16" s="181"/>
    </row>
    <row r="17" spans="2:13" ht="15" customHeight="1">
      <c r="B17" s="181"/>
      <c r="C17" s="941" t="str">
        <f>Słownik!B473</f>
        <v>ryzyka/czynniki ryzyka/jednostki biznesu/linie biznesu/inne - proszę wypełnić zgodnie ze strukturą modelu</v>
      </c>
      <c r="D17" s="942"/>
      <c r="E17" s="942"/>
      <c r="F17" s="942"/>
      <c r="G17" s="942"/>
      <c r="H17" s="942"/>
      <c r="I17" s="942"/>
      <c r="J17" s="942"/>
      <c r="K17" s="943"/>
      <c r="L17" s="181"/>
      <c r="M17" s="181"/>
    </row>
    <row r="18" spans="2:13" ht="70.5" customHeight="1">
      <c r="B18" s="163" t="str">
        <f>Słownik!$B$484</f>
        <v>Ostateczna wartość SCR - 2. poziom agregacji</v>
      </c>
      <c r="C18" s="163" t="str">
        <f>Słownik!$B$475</f>
        <v>Nazwa 1</v>
      </c>
      <c r="D18" s="163" t="str">
        <f>Słownik!$B$476</f>
        <v>Nazwa 2</v>
      </c>
      <c r="E18" s="163" t="str">
        <f>Słownik!$B$477</f>
        <v>Nazwa 3</v>
      </c>
      <c r="F18" s="163" t="str">
        <f>Słownik!$B$478</f>
        <v>Nazwa 4</v>
      </c>
      <c r="G18" s="163" t="str">
        <f>Słownik!$B$479</f>
        <v>Nazwa 5</v>
      </c>
      <c r="H18" s="163" t="str">
        <f>Słownik!$B$480</f>
        <v>Nazwa 6</v>
      </c>
      <c r="I18" s="163" t="str">
        <f>Słownik!$B$481</f>
        <v>Nazwa 7</v>
      </c>
      <c r="J18" s="163" t="str">
        <f>Słownik!$B$482</f>
        <v>Nazwa 8</v>
      </c>
      <c r="K18" s="163" t="str">
        <f>Słownik!$B$483</f>
        <v>Nazwa 9</v>
      </c>
      <c r="L18" s="181"/>
      <c r="M18" s="181"/>
    </row>
    <row r="19" spans="2:13">
      <c r="B19" s="169" t="s">
        <v>296</v>
      </c>
      <c r="C19" s="158"/>
      <c r="D19" s="159"/>
      <c r="E19" s="159"/>
      <c r="F19" s="159"/>
      <c r="G19" s="159"/>
      <c r="H19" s="159"/>
      <c r="I19" s="159"/>
      <c r="J19" s="159"/>
      <c r="K19" s="185"/>
      <c r="L19" s="181"/>
      <c r="M19" s="181"/>
    </row>
    <row r="20" spans="2:13">
      <c r="B20" s="187"/>
      <c r="C20" s="186"/>
      <c r="D20" s="186"/>
      <c r="E20" s="186"/>
      <c r="F20" s="186"/>
      <c r="G20" s="186"/>
      <c r="H20" s="186"/>
      <c r="I20" s="186"/>
      <c r="J20" s="186"/>
      <c r="K20" s="186"/>
      <c r="L20" s="181"/>
      <c r="M20" s="181"/>
    </row>
    <row r="21" spans="2:13" ht="15" customHeight="1">
      <c r="B21" s="181"/>
      <c r="C21" s="941" t="str">
        <f>Słownik!B473</f>
        <v>ryzyka/czynniki ryzyka/jednostki biznesu/linie biznesu/inne - proszę wypełnić zgodnie ze strukturą modelu</v>
      </c>
      <c r="D21" s="942"/>
      <c r="E21" s="942"/>
      <c r="F21" s="942"/>
      <c r="G21" s="942"/>
      <c r="H21" s="942"/>
      <c r="I21" s="942"/>
      <c r="J21" s="942"/>
      <c r="K21" s="943"/>
      <c r="L21" s="181"/>
      <c r="M21" s="181"/>
    </row>
    <row r="22" spans="2:13" ht="48" customHeight="1">
      <c r="B22" s="163" t="str">
        <f>Słownik!$B$484</f>
        <v>Ostateczna wartość SCR - 2. poziom agregacji</v>
      </c>
      <c r="C22" s="163" t="str">
        <f>Słownik!$B$475</f>
        <v>Nazwa 1</v>
      </c>
      <c r="D22" s="163" t="str">
        <f>Słownik!$B$476</f>
        <v>Nazwa 2</v>
      </c>
      <c r="E22" s="163" t="str">
        <f>Słownik!$B$477</f>
        <v>Nazwa 3</v>
      </c>
      <c r="F22" s="163" t="str">
        <f>Słownik!$B$478</f>
        <v>Nazwa 4</v>
      </c>
      <c r="G22" s="163" t="str">
        <f>Słownik!$B$479</f>
        <v>Nazwa 5</v>
      </c>
      <c r="H22" s="163" t="str">
        <f>Słownik!$B$480</f>
        <v>Nazwa 6</v>
      </c>
      <c r="I22" s="163" t="str">
        <f>Słownik!$B$481</f>
        <v>Nazwa 7</v>
      </c>
      <c r="J22" s="163" t="str">
        <f>Słownik!$B$482</f>
        <v>Nazwa 8</v>
      </c>
      <c r="K22" s="163" t="str">
        <f>Słownik!$B$483</f>
        <v>Nazwa 9</v>
      </c>
      <c r="L22" s="181"/>
      <c r="M22" s="181"/>
    </row>
    <row r="23" spans="2:13">
      <c r="B23" s="169" t="s">
        <v>296</v>
      </c>
      <c r="C23" s="158"/>
      <c r="D23" s="159"/>
      <c r="E23" s="159"/>
      <c r="F23" s="159"/>
      <c r="G23" s="159"/>
      <c r="H23" s="159"/>
      <c r="I23" s="159"/>
      <c r="J23" s="159"/>
      <c r="K23" s="185"/>
      <c r="L23" s="181"/>
      <c r="M23" s="181"/>
    </row>
    <row r="24" spans="2:13">
      <c r="B24" s="187"/>
      <c r="C24" s="186"/>
      <c r="D24" s="186"/>
      <c r="E24" s="186"/>
      <c r="F24" s="186"/>
      <c r="G24" s="186"/>
      <c r="H24" s="186"/>
      <c r="I24" s="186"/>
      <c r="J24" s="186"/>
      <c r="K24" s="186"/>
      <c r="L24" s="181"/>
      <c r="M24" s="181"/>
    </row>
    <row r="25" spans="2:13" ht="15" customHeight="1">
      <c r="B25" s="181"/>
      <c r="C25" s="941" t="str">
        <f>Słownik!B473</f>
        <v>ryzyka/czynniki ryzyka/jednostki biznesu/linie biznesu/inne - proszę wypełnić zgodnie ze strukturą modelu</v>
      </c>
      <c r="D25" s="942"/>
      <c r="E25" s="942"/>
      <c r="F25" s="942"/>
      <c r="G25" s="942"/>
      <c r="H25" s="942"/>
      <c r="I25" s="942"/>
      <c r="J25" s="942"/>
      <c r="K25" s="943"/>
      <c r="L25" s="181"/>
      <c r="M25" s="181"/>
    </row>
    <row r="26" spans="2:13" ht="54.75" customHeight="1">
      <c r="B26" s="163" t="str">
        <f>Słownik!$B$484</f>
        <v>Ostateczna wartość SCR - 2. poziom agregacji</v>
      </c>
      <c r="C26" s="163" t="str">
        <f>Słownik!$B$475</f>
        <v>Nazwa 1</v>
      </c>
      <c r="D26" s="163" t="str">
        <f>Słownik!$B$476</f>
        <v>Nazwa 2</v>
      </c>
      <c r="E26" s="163" t="str">
        <f>Słownik!$B$477</f>
        <v>Nazwa 3</v>
      </c>
      <c r="F26" s="163" t="str">
        <f>Słownik!$B$478</f>
        <v>Nazwa 4</v>
      </c>
      <c r="G26" s="163" t="str">
        <f>Słownik!$B$479</f>
        <v>Nazwa 5</v>
      </c>
      <c r="H26" s="163" t="str">
        <f>Słownik!$B$480</f>
        <v>Nazwa 6</v>
      </c>
      <c r="I26" s="163" t="str">
        <f>Słownik!$B$481</f>
        <v>Nazwa 7</v>
      </c>
      <c r="J26" s="163" t="str">
        <f>Słownik!$B$482</f>
        <v>Nazwa 8</v>
      </c>
      <c r="K26" s="163" t="str">
        <f>Słownik!$B$483</f>
        <v>Nazwa 9</v>
      </c>
      <c r="L26" s="181"/>
      <c r="M26" s="181"/>
    </row>
    <row r="27" spans="2:13">
      <c r="B27" s="165" t="s">
        <v>296</v>
      </c>
      <c r="C27" s="159"/>
      <c r="D27" s="159"/>
      <c r="E27" s="159"/>
      <c r="F27" s="159"/>
      <c r="G27" s="159"/>
      <c r="H27" s="159"/>
      <c r="I27" s="159"/>
      <c r="J27" s="159"/>
      <c r="K27" s="185"/>
      <c r="L27" s="181"/>
      <c r="M27" s="181"/>
    </row>
    <row r="28" spans="2:13">
      <c r="B28" s="187"/>
      <c r="C28" s="186"/>
      <c r="D28" s="186"/>
      <c r="E28" s="186"/>
      <c r="F28" s="186"/>
      <c r="G28" s="186"/>
      <c r="H28" s="186"/>
      <c r="I28" s="186"/>
      <c r="J28" s="186"/>
      <c r="K28" s="186"/>
      <c r="L28" s="181"/>
      <c r="M28" s="181"/>
    </row>
    <row r="29" spans="2:13">
      <c r="B29" s="187"/>
      <c r="C29" s="186"/>
      <c r="D29" s="186"/>
      <c r="E29" s="186"/>
      <c r="F29" s="186"/>
      <c r="G29" s="186"/>
      <c r="H29" s="186"/>
      <c r="I29" s="186"/>
      <c r="J29" s="186"/>
      <c r="K29" s="186"/>
      <c r="L29" s="181"/>
      <c r="M29" s="181"/>
    </row>
    <row r="30" spans="2:13" ht="21">
      <c r="B30" s="944" t="s">
        <v>1028</v>
      </c>
      <c r="C30" s="944"/>
      <c r="D30" s="944"/>
      <c r="E30" s="944"/>
      <c r="F30" s="944"/>
      <c r="G30" s="944"/>
      <c r="H30" s="186"/>
      <c r="I30" s="186"/>
      <c r="J30" s="186"/>
      <c r="K30" s="186"/>
      <c r="L30" s="181"/>
      <c r="M30" s="181"/>
    </row>
    <row r="31" spans="2:13">
      <c r="B31" s="187"/>
      <c r="C31" s="186"/>
      <c r="D31" s="186"/>
      <c r="E31" s="186"/>
      <c r="F31" s="186"/>
      <c r="G31" s="186"/>
      <c r="H31" s="186"/>
      <c r="I31" s="186"/>
      <c r="J31" s="186"/>
      <c r="K31" s="186"/>
      <c r="L31" s="181"/>
      <c r="M31" s="181"/>
    </row>
  </sheetData>
  <mergeCells count="8">
    <mergeCell ref="C25:K25"/>
    <mergeCell ref="B30:G30"/>
    <mergeCell ref="B6:K6"/>
    <mergeCell ref="B2:K2"/>
    <mergeCell ref="B4:C4"/>
    <mergeCell ref="C13:K13"/>
    <mergeCell ref="C17:K17"/>
    <mergeCell ref="C21:K21"/>
  </mergeCells>
  <hyperlinks>
    <hyperlink ref="D4" location="Indeks!A1" display="Indeks"/>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tabColor theme="0"/>
  </sheetPr>
  <dimension ref="B1:F828"/>
  <sheetViews>
    <sheetView zoomScaleNormal="100" workbookViewId="0"/>
  </sheetViews>
  <sheetFormatPr defaultRowHeight="15"/>
  <cols>
    <col min="1" max="1" width="9.140625" style="1"/>
    <col min="2" max="2" width="31.7109375" style="1" customWidth="1"/>
    <col min="3" max="3" width="89.140625" style="1" customWidth="1"/>
    <col min="4" max="4" width="43.5703125" style="1" customWidth="1"/>
    <col min="5" max="5" width="19.7109375" style="1" customWidth="1"/>
    <col min="6" max="6" width="10.7109375" style="1" customWidth="1"/>
    <col min="7" max="16384" width="9.140625" style="1"/>
  </cols>
  <sheetData>
    <row r="1" spans="2:6">
      <c r="C1" s="16" t="s">
        <v>0</v>
      </c>
      <c r="D1" s="16"/>
      <c r="E1" s="16"/>
      <c r="F1" s="5" t="e">
        <f>IF(Language="EN",English,IF(Language="PL",Polski,))</f>
        <v>#NAME?</v>
      </c>
    </row>
    <row r="2" spans="2:6">
      <c r="C2" s="34" t="str">
        <f>IF(Nazwa_ZU=0, "  ",Nazwa_ZU)</f>
        <v xml:space="preserve">  </v>
      </c>
      <c r="D2" s="7" t="s">
        <v>40</v>
      </c>
      <c r="E2" s="8"/>
    </row>
    <row r="3" spans="2:6">
      <c r="B3" s="8"/>
      <c r="C3" s="6"/>
      <c r="D3" s="8"/>
      <c r="E3" s="8"/>
    </row>
    <row r="4" spans="2:6">
      <c r="B4" s="951" t="s">
        <v>41</v>
      </c>
      <c r="C4" s="951"/>
      <c r="D4" s="951"/>
      <c r="E4" s="951"/>
    </row>
    <row r="5" spans="2:6">
      <c r="B5" s="18" t="s">
        <v>42</v>
      </c>
      <c r="C5" s="17" t="s">
        <v>43</v>
      </c>
      <c r="D5" s="9"/>
      <c r="E5" s="9"/>
    </row>
    <row r="6" spans="2:6">
      <c r="B6" s="9"/>
      <c r="C6" s="9"/>
      <c r="D6" s="9"/>
      <c r="E6" s="9"/>
    </row>
    <row r="7" spans="2:6">
      <c r="B7" s="18" t="s">
        <v>38</v>
      </c>
      <c r="C7" s="18" t="s">
        <v>43</v>
      </c>
      <c r="D7" s="18" t="s">
        <v>44</v>
      </c>
      <c r="E7" s="18" t="s">
        <v>45</v>
      </c>
    </row>
    <row r="8" spans="2:6">
      <c r="B8" s="10" t="str">
        <f>IF($C$5=$C$7,C8,D8)</f>
        <v>UKNF Badanie ilościowe 2014</v>
      </c>
      <c r="C8" s="10" t="s">
        <v>39</v>
      </c>
      <c r="D8" s="10" t="s">
        <v>602</v>
      </c>
      <c r="E8" s="10" t="s">
        <v>40</v>
      </c>
    </row>
    <row r="9" spans="2:6" ht="62.25" customHeight="1">
      <c r="B9" s="10" t="str">
        <f t="shared" ref="B9:B72" si="0">IF($C$5=$C$7,C9,D9)</f>
        <v>Kwestionariusz ilościowy "UKNF Badanie ilościowe 2014" służy do zbierania danych od zakładów ubezpieczeń/reasekuracji 
w badaniu QIS2014. Wszelkie uwagi do kwestionariusza prosimy przesyłać do 26 września na adres: qis@knf.gov.pl.</v>
      </c>
      <c r="C9" s="19" t="s">
        <v>1198</v>
      </c>
      <c r="D9" s="19" t="s">
        <v>1199</v>
      </c>
      <c r="E9" s="10" t="s">
        <v>40</v>
      </c>
    </row>
    <row r="10" spans="2:6" ht="18" customHeight="1">
      <c r="B10" s="10" t="str">
        <f t="shared" si="0"/>
        <v>Nazwa zakładu ubezpieczeń/reasekuracji:</v>
      </c>
      <c r="C10" s="19" t="s">
        <v>0</v>
      </c>
      <c r="D10" s="19" t="s">
        <v>603</v>
      </c>
      <c r="E10" s="10" t="s">
        <v>40</v>
      </c>
    </row>
    <row r="11" spans="2:6" ht="18" customHeight="1">
      <c r="B11" s="10" t="str">
        <f t="shared" si="0"/>
        <v>Dział:</v>
      </c>
      <c r="C11" s="19" t="s">
        <v>1</v>
      </c>
      <c r="D11" s="19" t="s">
        <v>604</v>
      </c>
      <c r="E11" s="10" t="s">
        <v>40</v>
      </c>
    </row>
    <row r="12" spans="2:6">
      <c r="B12" s="10" t="str">
        <f t="shared" si="0"/>
        <v>Dane do kontaktu:</v>
      </c>
      <c r="C12" s="10" t="s">
        <v>2</v>
      </c>
      <c r="D12" s="10" t="s">
        <v>605</v>
      </c>
      <c r="E12" s="10" t="s">
        <v>40</v>
      </c>
    </row>
    <row r="13" spans="2:6">
      <c r="B13" s="10" t="str">
        <f t="shared" si="0"/>
        <v>Imię i nazwisko</v>
      </c>
      <c r="C13" s="11" t="s">
        <v>3</v>
      </c>
      <c r="D13" s="11" t="s">
        <v>606</v>
      </c>
      <c r="E13" s="10" t="s">
        <v>40</v>
      </c>
    </row>
    <row r="14" spans="2:6">
      <c r="B14" s="10" t="str">
        <f t="shared" si="0"/>
        <v>nr tel.</v>
      </c>
      <c r="C14" s="11" t="s">
        <v>4</v>
      </c>
      <c r="D14" s="11" t="s">
        <v>607</v>
      </c>
      <c r="E14" s="10" t="s">
        <v>40</v>
      </c>
    </row>
    <row r="15" spans="2:6">
      <c r="B15" s="10" t="str">
        <f t="shared" si="0"/>
        <v>adres e-mail</v>
      </c>
      <c r="C15" s="11" t="s">
        <v>5</v>
      </c>
      <c r="D15" s="11" t="s">
        <v>608</v>
      </c>
      <c r="E15" s="10" t="s">
        <v>40</v>
      </c>
    </row>
    <row r="16" spans="2:6">
      <c r="B16" s="10" t="str">
        <f t="shared" si="0"/>
        <v>Zakładki</v>
      </c>
      <c r="C16" s="11" t="s">
        <v>610</v>
      </c>
      <c r="D16" s="11" t="s">
        <v>609</v>
      </c>
      <c r="E16" s="10" t="s">
        <v>40</v>
      </c>
    </row>
    <row r="17" spans="2:5">
      <c r="B17" s="10" t="str">
        <f t="shared" si="0"/>
        <v>Lp.</v>
      </c>
      <c r="C17" s="11" t="s">
        <v>6</v>
      </c>
      <c r="D17" s="11" t="s">
        <v>6</v>
      </c>
      <c r="E17" s="10" t="s">
        <v>40</v>
      </c>
    </row>
    <row r="18" spans="2:5">
      <c r="B18" s="10" t="str">
        <f t="shared" si="0"/>
        <v>Nazwa</v>
      </c>
      <c r="C18" s="11" t="s">
        <v>611</v>
      </c>
      <c r="D18" s="11" t="s">
        <v>612</v>
      </c>
      <c r="E18" s="10" t="s">
        <v>40</v>
      </c>
    </row>
    <row r="19" spans="2:5">
      <c r="B19" s="10" t="str">
        <f t="shared" si="0"/>
        <v>Łącze do zakładki</v>
      </c>
      <c r="C19" s="11" t="s">
        <v>615</v>
      </c>
      <c r="D19" s="11" t="s">
        <v>613</v>
      </c>
      <c r="E19" s="10" t="s">
        <v>40</v>
      </c>
    </row>
    <row r="20" spans="2:5">
      <c r="B20" s="10" t="str">
        <f t="shared" si="0"/>
        <v>Zakładki dodatkowe</v>
      </c>
      <c r="C20" s="11" t="s">
        <v>614</v>
      </c>
      <c r="D20" s="11" t="s">
        <v>616</v>
      </c>
      <c r="E20" s="10" t="s">
        <v>40</v>
      </c>
    </row>
    <row r="21" spans="2:5">
      <c r="B21" s="10" t="str">
        <f t="shared" si="0"/>
        <v>Pytania jakościowe</v>
      </c>
      <c r="C21" s="11" t="s">
        <v>35</v>
      </c>
      <c r="D21" s="11" t="s">
        <v>687</v>
      </c>
      <c r="E21" s="10" t="s">
        <v>35</v>
      </c>
    </row>
    <row r="22" spans="2:5">
      <c r="B22" s="10" t="str">
        <f t="shared" si="0"/>
        <v>Pytanie</v>
      </c>
      <c r="C22" s="11" t="s">
        <v>685</v>
      </c>
      <c r="D22" s="11" t="s">
        <v>688</v>
      </c>
      <c r="E22" s="10" t="s">
        <v>35</v>
      </c>
    </row>
    <row r="23" spans="2:5">
      <c r="B23" s="10" t="str">
        <f t="shared" si="0"/>
        <v>Odpowiedź zakładu ubezpieczeń/reasekuracji</v>
      </c>
      <c r="C23" s="11" t="s">
        <v>686</v>
      </c>
      <c r="D23" s="11" t="s">
        <v>689</v>
      </c>
      <c r="E23" s="10" t="s">
        <v>35</v>
      </c>
    </row>
    <row r="24" spans="2:5">
      <c r="B24" s="10" t="str">
        <f t="shared" si="0"/>
        <v>Bilans</v>
      </c>
      <c r="C24" s="11" t="s">
        <v>51</v>
      </c>
      <c r="D24" s="11" t="s">
        <v>46</v>
      </c>
      <c r="E24" s="12" t="s">
        <v>51</v>
      </c>
    </row>
    <row r="25" spans="2:5">
      <c r="B25" s="10" t="str">
        <f t="shared" si="0"/>
        <v>Nazwa zakładu ubezpieczeń/reasekuracji:</v>
      </c>
      <c r="C25" s="11" t="s">
        <v>0</v>
      </c>
      <c r="D25" s="11" t="s">
        <v>52</v>
      </c>
      <c r="E25" s="12" t="s">
        <v>51</v>
      </c>
    </row>
    <row r="26" spans="2:5">
      <c r="B26" s="10" t="str">
        <f t="shared" si="0"/>
        <v>Aktywa</v>
      </c>
      <c r="C26" s="11" t="s">
        <v>9</v>
      </c>
      <c r="D26" s="11" t="s">
        <v>47</v>
      </c>
      <c r="E26" s="12" t="s">
        <v>51</v>
      </c>
    </row>
    <row r="27" spans="2:5">
      <c r="B27" s="10" t="str">
        <f t="shared" si="0"/>
        <v>Wartość wg Wypłacalność II</v>
      </c>
      <c r="C27" s="11" t="s">
        <v>53</v>
      </c>
      <c r="D27" s="11" t="s">
        <v>54</v>
      </c>
      <c r="E27" s="12" t="s">
        <v>51</v>
      </c>
    </row>
    <row r="28" spans="2:5">
      <c r="B28" s="10" t="str">
        <f t="shared" si="0"/>
        <v>Wartość firmy</v>
      </c>
      <c r="C28" s="11" t="s">
        <v>55</v>
      </c>
      <c r="D28" s="11" t="s">
        <v>56</v>
      </c>
      <c r="E28" s="12" t="s">
        <v>51</v>
      </c>
    </row>
    <row r="29" spans="2:5">
      <c r="B29" s="10" t="str">
        <f t="shared" si="0"/>
        <v>Aktywowane koszty akwizycji</v>
      </c>
      <c r="C29" s="11" t="s">
        <v>57</v>
      </c>
      <c r="D29" s="11" t="s">
        <v>58</v>
      </c>
      <c r="E29" s="12" t="s">
        <v>51</v>
      </c>
    </row>
    <row r="30" spans="2:5">
      <c r="B30" s="10" t="str">
        <f t="shared" si="0"/>
        <v>Wartości niematerialne i prawne</v>
      </c>
      <c r="C30" s="11" t="s">
        <v>59</v>
      </c>
      <c r="D30" s="11" t="s">
        <v>60</v>
      </c>
      <c r="E30" s="12" t="s">
        <v>51</v>
      </c>
    </row>
    <row r="31" spans="2:5">
      <c r="B31" s="10" t="str">
        <f t="shared" si="0"/>
        <v>Aktywa z tytułu odroczonego podatku dochodowego</v>
      </c>
      <c r="C31" s="11" t="s">
        <v>61</v>
      </c>
      <c r="D31" s="11" t="s">
        <v>62</v>
      </c>
      <c r="E31" s="12" t="s">
        <v>51</v>
      </c>
    </row>
    <row r="32" spans="2:5">
      <c r="B32" s="10" t="str">
        <f t="shared" si="0"/>
        <v>Nadwyżka na funduszu świadczeń emerytalnych</v>
      </c>
      <c r="C32" s="11" t="s">
        <v>696</v>
      </c>
      <c r="D32" s="11" t="s">
        <v>63</v>
      </c>
      <c r="E32" s="12" t="s">
        <v>51</v>
      </c>
    </row>
    <row r="33" spans="2:5">
      <c r="B33" s="10" t="str">
        <f t="shared" si="0"/>
        <v>Nieruchomości, maszyny i urządzenia do użytku własnego</v>
      </c>
      <c r="C33" s="11" t="s">
        <v>697</v>
      </c>
      <c r="D33" s="11" t="s">
        <v>64</v>
      </c>
      <c r="E33" s="12" t="s">
        <v>51</v>
      </c>
    </row>
    <row r="34" spans="2:5">
      <c r="B34" s="10" t="str">
        <f t="shared" si="0"/>
        <v>Lokaty (inne niż aktywa dla ubezpieczeń związanych z wartością indeksu i ubezpieczeń związanych z UFK)</v>
      </c>
      <c r="C34" s="11" t="s">
        <v>699</v>
      </c>
      <c r="D34" s="11" t="s">
        <v>698</v>
      </c>
      <c r="E34" s="12" t="s">
        <v>51</v>
      </c>
    </row>
    <row r="35" spans="2:5">
      <c r="B35" s="10" t="str">
        <f t="shared" si="0"/>
        <v>Nieruchomości (inne niż do użytku własnego)</v>
      </c>
      <c r="C35" s="11" t="s">
        <v>700</v>
      </c>
      <c r="D35" s="11" t="s">
        <v>65</v>
      </c>
      <c r="E35" s="12" t="s">
        <v>51</v>
      </c>
    </row>
    <row r="36" spans="2:5">
      <c r="B36" s="10" t="str">
        <f t="shared" si="0"/>
        <v>Lokaty w jednostkach podporządkowanych (udziały kapitałowe)</v>
      </c>
      <c r="C36" s="11" t="s">
        <v>66</v>
      </c>
      <c r="D36" s="11" t="s">
        <v>67</v>
      </c>
      <c r="E36" s="12" t="s">
        <v>51</v>
      </c>
    </row>
    <row r="37" spans="2:5">
      <c r="B37" s="10" t="str">
        <f t="shared" si="0"/>
        <v>Akcje</v>
      </c>
      <c r="C37" s="11" t="s">
        <v>68</v>
      </c>
      <c r="D37" s="11" t="s">
        <v>69</v>
      </c>
      <c r="E37" s="12" t="s">
        <v>51</v>
      </c>
    </row>
    <row r="38" spans="2:5">
      <c r="B38" s="10" t="str">
        <f t="shared" si="0"/>
        <v xml:space="preserve">Akcje - notowane </v>
      </c>
      <c r="C38" s="12" t="s">
        <v>701</v>
      </c>
      <c r="D38" s="11" t="s">
        <v>70</v>
      </c>
      <c r="E38" s="12" t="s">
        <v>51</v>
      </c>
    </row>
    <row r="39" spans="2:5">
      <c r="B39" s="10" t="str">
        <f t="shared" si="0"/>
        <v xml:space="preserve">Akcje - nienotowane </v>
      </c>
      <c r="C39" s="12" t="s">
        <v>702</v>
      </c>
      <c r="D39" s="11" t="s">
        <v>71</v>
      </c>
      <c r="E39" s="12" t="s">
        <v>51</v>
      </c>
    </row>
    <row r="40" spans="2:5">
      <c r="B40" s="10" t="str">
        <f t="shared" si="0"/>
        <v>Obligacje</v>
      </c>
      <c r="C40" s="12" t="s">
        <v>72</v>
      </c>
      <c r="D40" s="11" t="s">
        <v>73</v>
      </c>
      <c r="E40" s="12" t="s">
        <v>51</v>
      </c>
    </row>
    <row r="41" spans="2:5">
      <c r="B41" s="10" t="str">
        <f t="shared" si="0"/>
        <v>Obligacje rządowe i komunalne</v>
      </c>
      <c r="C41" s="12" t="s">
        <v>703</v>
      </c>
      <c r="D41" s="11" t="s">
        <v>74</v>
      </c>
      <c r="E41" s="12" t="s">
        <v>51</v>
      </c>
    </row>
    <row r="42" spans="2:5">
      <c r="B42" s="10" t="str">
        <f t="shared" si="0"/>
        <v>Obligacje korporacyjne</v>
      </c>
      <c r="C42" s="12" t="s">
        <v>75</v>
      </c>
      <c r="D42" s="11" t="s">
        <v>76</v>
      </c>
      <c r="E42" s="12" t="s">
        <v>51</v>
      </c>
    </row>
    <row r="43" spans="2:5">
      <c r="B43" s="10" t="str">
        <f t="shared" si="0"/>
        <v>Obligacje strukturyzowane</v>
      </c>
      <c r="C43" s="12" t="s">
        <v>704</v>
      </c>
      <c r="D43" s="11" t="s">
        <v>77</v>
      </c>
      <c r="E43" s="12" t="s">
        <v>51</v>
      </c>
    </row>
    <row r="44" spans="2:5">
      <c r="B44" s="10" t="str">
        <f t="shared" si="0"/>
        <v>Zabezpieczone papiery wartościowe</v>
      </c>
      <c r="C44" s="12" t="s">
        <v>705</v>
      </c>
      <c r="D44" s="11" t="s">
        <v>78</v>
      </c>
      <c r="E44" s="12" t="s">
        <v>51</v>
      </c>
    </row>
    <row r="45" spans="2:5">
      <c r="B45" s="10" t="str">
        <f t="shared" si="0"/>
        <v>Fundusze inwestycyjne</v>
      </c>
      <c r="C45" s="12" t="s">
        <v>79</v>
      </c>
      <c r="D45" s="11" t="s">
        <v>706</v>
      </c>
      <c r="E45" s="12" t="s">
        <v>51</v>
      </c>
    </row>
    <row r="46" spans="2:5">
      <c r="B46" s="10" t="str">
        <f t="shared" si="0"/>
        <v>Instrumenty pochodne</v>
      </c>
      <c r="C46" s="13" t="s">
        <v>80</v>
      </c>
      <c r="D46" s="11" t="s">
        <v>81</v>
      </c>
      <c r="E46" s="12" t="s">
        <v>51</v>
      </c>
    </row>
    <row r="47" spans="2:5">
      <c r="B47" s="10" t="str">
        <f t="shared" si="0"/>
        <v>Depozyty bankowe inne niż środki pieniężne</v>
      </c>
      <c r="C47" s="13" t="s">
        <v>707</v>
      </c>
      <c r="D47" s="11" t="s">
        <v>82</v>
      </c>
      <c r="E47" s="12" t="s">
        <v>51</v>
      </c>
    </row>
    <row r="48" spans="2:5">
      <c r="B48" s="10" t="str">
        <f t="shared" si="0"/>
        <v>Pozostałe lokaty</v>
      </c>
      <c r="C48" s="13" t="s">
        <v>83</v>
      </c>
      <c r="D48" s="11" t="s">
        <v>84</v>
      </c>
      <c r="E48" s="12" t="s">
        <v>51</v>
      </c>
    </row>
    <row r="49" spans="2:5">
      <c r="B49" s="10" t="str">
        <f t="shared" si="0"/>
        <v>Aktywa dla ubezpieczeń związanych z wartością indeksu i ubezpieczeń związanych z UFK</v>
      </c>
      <c r="C49" s="13" t="s">
        <v>709</v>
      </c>
      <c r="D49" s="11" t="s">
        <v>708</v>
      </c>
      <c r="E49" s="12" t="s">
        <v>51</v>
      </c>
    </row>
    <row r="50" spans="2:5">
      <c r="B50" s="10" t="str">
        <f t="shared" si="0"/>
        <v>Pożyczki i hipoteki</v>
      </c>
      <c r="C50" s="13" t="s">
        <v>710</v>
      </c>
      <c r="D50" s="11" t="s">
        <v>85</v>
      </c>
      <c r="E50" s="12" t="s">
        <v>51</v>
      </c>
    </row>
    <row r="51" spans="2:5">
      <c r="B51" s="10" t="str">
        <f t="shared" si="0"/>
        <v>Kredyty i pożyczki pod zastaw polisy</v>
      </c>
      <c r="C51" s="13" t="s">
        <v>711</v>
      </c>
      <c r="D51" s="11" t="s">
        <v>88</v>
      </c>
      <c r="E51" s="12" t="s">
        <v>51</v>
      </c>
    </row>
    <row r="52" spans="2:5">
      <c r="B52" s="10" t="str">
        <f t="shared" si="0"/>
        <v>Pożyczki i hipoteki dla osób fizycznych</v>
      </c>
      <c r="C52" s="13" t="s">
        <v>712</v>
      </c>
      <c r="D52" s="11" t="s">
        <v>86</v>
      </c>
      <c r="E52" s="12" t="s">
        <v>51</v>
      </c>
    </row>
    <row r="53" spans="2:5">
      <c r="B53" s="10" t="str">
        <f t="shared" si="0"/>
        <v>Inne pożyczki i hipoteki</v>
      </c>
      <c r="C53" s="13" t="s">
        <v>713</v>
      </c>
      <c r="D53" s="11" t="s">
        <v>87</v>
      </c>
      <c r="E53" s="12" t="s">
        <v>51</v>
      </c>
    </row>
    <row r="54" spans="2:5">
      <c r="B54" s="10" t="str">
        <f t="shared" si="0"/>
        <v>Kwoty należne z umów reasekuracji (biernej) dla zobowiązań wynikających z ubezpieczeń:</v>
      </c>
      <c r="C54" s="13" t="s">
        <v>714</v>
      </c>
      <c r="D54" s="11" t="s">
        <v>89</v>
      </c>
      <c r="E54" s="12" t="s">
        <v>51</v>
      </c>
    </row>
    <row r="55" spans="2:5">
      <c r="B55" s="10" t="str">
        <f t="shared" si="0"/>
        <v>Innych niż ubezpieczenia na życie i zdrowotnych o charakterze ubezpieczeń innych niż na życie</v>
      </c>
      <c r="C55" s="13" t="s">
        <v>715</v>
      </c>
      <c r="D55" s="11" t="s">
        <v>90</v>
      </c>
      <c r="E55" s="12" t="s">
        <v>51</v>
      </c>
    </row>
    <row r="56" spans="2:5">
      <c r="B56" s="10" t="str">
        <f t="shared" si="0"/>
        <v>Innych niż ubezpieczenia na życie z wyłączeniem zdrowotnych</v>
      </c>
      <c r="C56" s="13" t="s">
        <v>716</v>
      </c>
      <c r="D56" s="11" t="s">
        <v>91</v>
      </c>
      <c r="E56" s="12" t="s">
        <v>51</v>
      </c>
    </row>
    <row r="57" spans="2:5">
      <c r="B57" s="10" t="str">
        <f t="shared" si="0"/>
        <v>Zdrowotnych o charakterze ubezpieczeń innych niż ubezpieczenia na życie</v>
      </c>
      <c r="C57" s="13" t="s">
        <v>717</v>
      </c>
      <c r="D57" s="11" t="s">
        <v>92</v>
      </c>
      <c r="E57" s="12" t="s">
        <v>51</v>
      </c>
    </row>
    <row r="58" spans="2:5">
      <c r="B58" s="10" t="str">
        <f t="shared" si="0"/>
        <v xml:space="preserve">Na życie i zdrowotnych o charakterze ubezpieczeń na życie z wyłączeniem zdrowotnych oraz ubezpieczeń związanych z wartością indeksu i ubezpieczeń związanych z UFK </v>
      </c>
      <c r="C58" s="13" t="s">
        <v>718</v>
      </c>
      <c r="D58" s="11" t="s">
        <v>93</v>
      </c>
      <c r="E58" s="12" t="s">
        <v>51</v>
      </c>
    </row>
    <row r="59" spans="2:5">
      <c r="B59" s="10" t="str">
        <f t="shared" si="0"/>
        <v>Zdrowotnych o charakterze ubezpieczeń na życie</v>
      </c>
      <c r="C59" s="13" t="s">
        <v>94</v>
      </c>
      <c r="D59" s="11" t="s">
        <v>95</v>
      </c>
      <c r="E59" s="12" t="s">
        <v>51</v>
      </c>
    </row>
    <row r="60" spans="2:5">
      <c r="B60" s="10" t="str">
        <f t="shared" si="0"/>
        <v>Na życie z wyłączeniem zdrowotnych oraz ubezpieczeń związanych z wartością indeksu i ubezpieczeń związanych z UFK</v>
      </c>
      <c r="C60" s="13" t="s">
        <v>719</v>
      </c>
      <c r="D60" s="11" t="s">
        <v>96</v>
      </c>
      <c r="E60" s="12" t="s">
        <v>51</v>
      </c>
    </row>
    <row r="61" spans="2:5">
      <c r="B61" s="10" t="str">
        <f t="shared" si="0"/>
        <v xml:space="preserve">Na życie związanych z wartością indeksu i związanych z UFK </v>
      </c>
      <c r="C61" s="13" t="s">
        <v>720</v>
      </c>
      <c r="D61" s="11" t="s">
        <v>97</v>
      </c>
      <c r="E61" s="12" t="s">
        <v>51</v>
      </c>
    </row>
    <row r="62" spans="2:5">
      <c r="B62" s="10" t="str">
        <f t="shared" si="0"/>
        <v>Depozyty u cedentów</v>
      </c>
      <c r="C62" s="13" t="s">
        <v>721</v>
      </c>
      <c r="D62" s="11" t="s">
        <v>98</v>
      </c>
      <c r="E62" s="12" t="s">
        <v>51</v>
      </c>
    </row>
    <row r="63" spans="2:5">
      <c r="B63" s="10" t="str">
        <f t="shared" si="0"/>
        <v>Należności z tytułu ubezpieczeń (w tym od ubezpieczających i pośredników ubezpieczeniowych)</v>
      </c>
      <c r="C63" s="13" t="s">
        <v>99</v>
      </c>
      <c r="D63" s="11" t="s">
        <v>100</v>
      </c>
      <c r="E63" s="12" t="s">
        <v>51</v>
      </c>
    </row>
    <row r="64" spans="2:5">
      <c r="B64" s="10" t="str">
        <f t="shared" si="0"/>
        <v>Należności z tytułu reasekuracji</v>
      </c>
      <c r="C64" s="13" t="s">
        <v>101</v>
      </c>
      <c r="D64" s="11" t="s">
        <v>102</v>
      </c>
      <c r="E64" s="12" t="s">
        <v>51</v>
      </c>
    </row>
    <row r="65" spans="2:5">
      <c r="B65" s="10" t="str">
        <f t="shared" si="0"/>
        <v>Pozostałe należności (handlowe, inne niż z tytułu ubezpieczeń i reasekuracji)</v>
      </c>
      <c r="C65" s="13" t="s">
        <v>103</v>
      </c>
      <c r="D65" s="11" t="s">
        <v>104</v>
      </c>
      <c r="E65" s="12" t="s">
        <v>51</v>
      </c>
    </row>
    <row r="66" spans="2:5">
      <c r="B66" s="10" t="str">
        <f t="shared" si="0"/>
        <v>Akcje własne</v>
      </c>
      <c r="C66" s="13" t="s">
        <v>105</v>
      </c>
      <c r="D66" s="11" t="s">
        <v>106</v>
      </c>
      <c r="E66" s="12" t="s">
        <v>51</v>
      </c>
    </row>
    <row r="67" spans="2:5">
      <c r="B67" s="10" t="str">
        <f t="shared" si="0"/>
        <v>Kwoty należnych, a nieopłaconych pozycji środków własnych lub kapitału założycielskiego</v>
      </c>
      <c r="C67" s="13" t="s">
        <v>722</v>
      </c>
      <c r="D67" s="11" t="s">
        <v>107</v>
      </c>
      <c r="E67" s="12" t="s">
        <v>51</v>
      </c>
    </row>
    <row r="68" spans="2:5">
      <c r="B68" s="10" t="str">
        <f t="shared" si="0"/>
        <v>Środki pieniężne</v>
      </c>
      <c r="C68" s="13" t="s">
        <v>723</v>
      </c>
      <c r="D68" s="11" t="s">
        <v>108</v>
      </c>
      <c r="E68" s="12" t="s">
        <v>51</v>
      </c>
    </row>
    <row r="69" spans="2:5">
      <c r="B69" s="10" t="str">
        <f t="shared" si="0"/>
        <v>Pozostałe aktywa (niewykazane w innych pozycjach)</v>
      </c>
      <c r="C69" s="13" t="s">
        <v>109</v>
      </c>
      <c r="D69" s="11" t="s">
        <v>110</v>
      </c>
      <c r="E69" s="12" t="s">
        <v>51</v>
      </c>
    </row>
    <row r="70" spans="2:5">
      <c r="B70" s="10" t="str">
        <f t="shared" si="0"/>
        <v>Aktywa razem</v>
      </c>
      <c r="C70" s="13" t="s">
        <v>111</v>
      </c>
      <c r="D70" s="11" t="s">
        <v>112</v>
      </c>
      <c r="E70" s="12" t="s">
        <v>51</v>
      </c>
    </row>
    <row r="71" spans="2:5">
      <c r="B71" s="10" t="str">
        <f t="shared" si="0"/>
        <v>Zobowiązania</v>
      </c>
      <c r="C71" s="11" t="s">
        <v>113</v>
      </c>
      <c r="D71" s="13" t="s">
        <v>114</v>
      </c>
      <c r="E71" s="12" t="s">
        <v>51</v>
      </c>
    </row>
    <row r="72" spans="2:5">
      <c r="B72" s="10" t="str">
        <f t="shared" si="0"/>
        <v>Rezerwy techniczno-ubezpieczeniowe – inne niż ubezpieczenia na życie</v>
      </c>
      <c r="C72" s="11" t="s">
        <v>724</v>
      </c>
      <c r="D72" s="13" t="s">
        <v>115</v>
      </c>
      <c r="E72" s="12" t="s">
        <v>51</v>
      </c>
    </row>
    <row r="73" spans="2:5">
      <c r="B73" s="10" t="str">
        <f t="shared" ref="B73:B136" si="1">IF($C$5=$C$7,C73,D73)</f>
        <v>Rezerwy techniczno-ubezpieczeniowe – inne niż ubezpieczenia na życie (z wyłączeniem zdrowotnych)</v>
      </c>
      <c r="C73" s="11" t="s">
        <v>725</v>
      </c>
      <c r="D73" s="13" t="s">
        <v>116</v>
      </c>
      <c r="E73" s="12" t="s">
        <v>51</v>
      </c>
    </row>
    <row r="74" spans="2:5">
      <c r="B74" s="10" t="str">
        <f t="shared" si="1"/>
        <v>Rezerwy techniczno-ubezpieczeniowe wyceniane łącznie</v>
      </c>
      <c r="C74" s="11" t="s">
        <v>117</v>
      </c>
      <c r="D74" s="13" t="s">
        <v>118</v>
      </c>
      <c r="E74" s="12" t="s">
        <v>51</v>
      </c>
    </row>
    <row r="75" spans="2:5">
      <c r="B75" s="10" t="str">
        <f t="shared" si="1"/>
        <v>Najlepsze oszacowanie</v>
      </c>
      <c r="C75" s="11" t="s">
        <v>119</v>
      </c>
      <c r="D75" s="13" t="s">
        <v>120</v>
      </c>
      <c r="E75" s="12" t="s">
        <v>51</v>
      </c>
    </row>
    <row r="76" spans="2:5">
      <c r="B76" s="10" t="str">
        <f t="shared" si="1"/>
        <v>Margines ryzyka</v>
      </c>
      <c r="C76" s="11" t="s">
        <v>121</v>
      </c>
      <c r="D76" s="13" t="s">
        <v>122</v>
      </c>
      <c r="E76" s="12" t="s">
        <v>51</v>
      </c>
    </row>
    <row r="77" spans="2:5">
      <c r="B77" s="10" t="str">
        <f t="shared" si="1"/>
        <v>Rezerwy techniczno-ubezpieczeniowe – zdrowotne (o charakterze ubezpieczeń innych niż ubezpieczenia na życie)</v>
      </c>
      <c r="C77" s="11" t="s">
        <v>726</v>
      </c>
      <c r="D77" s="13" t="s">
        <v>123</v>
      </c>
      <c r="E77" s="12" t="s">
        <v>51</v>
      </c>
    </row>
    <row r="78" spans="2:5">
      <c r="B78" s="10" t="str">
        <f t="shared" si="1"/>
        <v>Rezerwy techniczno-ubezpieczeniowe wyceniane łącznie</v>
      </c>
      <c r="C78" s="11" t="s">
        <v>117</v>
      </c>
      <c r="D78" s="13" t="s">
        <v>118</v>
      </c>
      <c r="E78" s="12" t="s">
        <v>51</v>
      </c>
    </row>
    <row r="79" spans="2:5">
      <c r="B79" s="10" t="str">
        <f t="shared" si="1"/>
        <v>Najlepsze oszacowanie</v>
      </c>
      <c r="C79" s="11" t="s">
        <v>119</v>
      </c>
      <c r="D79" s="13" t="s">
        <v>120</v>
      </c>
      <c r="E79" s="12" t="s">
        <v>51</v>
      </c>
    </row>
    <row r="80" spans="2:5">
      <c r="B80" s="10" t="str">
        <f t="shared" si="1"/>
        <v>Margines ryzyka</v>
      </c>
      <c r="C80" s="11" t="s">
        <v>121</v>
      </c>
      <c r="D80" s="13" t="s">
        <v>122</v>
      </c>
      <c r="E80" s="12" t="s">
        <v>51</v>
      </c>
    </row>
    <row r="81" spans="2:5">
      <c r="B81" s="10" t="str">
        <f t="shared" si="1"/>
        <v>Rezerwy techniczno-ubezpieczeniowe – na życie (z wyłączeniem ubezpieczeń związanych z wartością indeksu i ubezpieczeń związanych z UFK)</v>
      </c>
      <c r="C81" s="11" t="s">
        <v>727</v>
      </c>
      <c r="D81" s="13" t="s">
        <v>124</v>
      </c>
      <c r="E81" s="12" t="s">
        <v>51</v>
      </c>
    </row>
    <row r="82" spans="2:5">
      <c r="B82" s="10" t="str">
        <f t="shared" si="1"/>
        <v>Rezerwy techniczno-ubezpieczeniowe – zdrowotne (o charakterze ubezpieczeń na życie)</v>
      </c>
      <c r="C82" s="11" t="s">
        <v>728</v>
      </c>
      <c r="D82" s="13" t="s">
        <v>125</v>
      </c>
      <c r="E82" s="12" t="s">
        <v>51</v>
      </c>
    </row>
    <row r="83" spans="2:5">
      <c r="B83" s="10" t="str">
        <f t="shared" si="1"/>
        <v>Rezerwy techniczno-ubezpieczeniowe wyceniane łącznie</v>
      </c>
      <c r="C83" s="11" t="s">
        <v>117</v>
      </c>
      <c r="D83" s="13" t="s">
        <v>118</v>
      </c>
      <c r="E83" s="12" t="s">
        <v>51</v>
      </c>
    </row>
    <row r="84" spans="2:5">
      <c r="B84" s="10" t="str">
        <f t="shared" si="1"/>
        <v>Najlepsze oszacowanie</v>
      </c>
      <c r="C84" s="11" t="s">
        <v>119</v>
      </c>
      <c r="D84" s="13" t="s">
        <v>120</v>
      </c>
      <c r="E84" s="12" t="s">
        <v>51</v>
      </c>
    </row>
    <row r="85" spans="2:5">
      <c r="B85" s="10" t="str">
        <f t="shared" si="1"/>
        <v>Margines ryzyka</v>
      </c>
      <c r="C85" s="11" t="s">
        <v>121</v>
      </c>
      <c r="D85" s="13" t="s">
        <v>122</v>
      </c>
      <c r="E85" s="12" t="s">
        <v>51</v>
      </c>
    </row>
    <row r="86" spans="2:5">
      <c r="B86" s="10" t="str">
        <f t="shared" si="1"/>
        <v>Rezerwy techniczno-ubezpieczeniowe – na życie (z wyłączeniem zdrowotnych oraz ubezpieczeń związanych z wartością indeksu i ubezpieczeń związanych z UFK)</v>
      </c>
      <c r="C86" s="11" t="s">
        <v>729</v>
      </c>
      <c r="D86" s="13" t="s">
        <v>126</v>
      </c>
      <c r="E86" s="12" t="s">
        <v>51</v>
      </c>
    </row>
    <row r="87" spans="2:5">
      <c r="B87" s="10" t="str">
        <f t="shared" si="1"/>
        <v>Rezerwy techniczno-ubezpieczeniowe wyceniane łącznie</v>
      </c>
      <c r="C87" s="11" t="s">
        <v>117</v>
      </c>
      <c r="D87" s="13" t="s">
        <v>118</v>
      </c>
      <c r="E87" s="12" t="s">
        <v>51</v>
      </c>
    </row>
    <row r="88" spans="2:5">
      <c r="B88" s="10" t="str">
        <f t="shared" si="1"/>
        <v>Najlepsze oszacowanie</v>
      </c>
      <c r="C88" s="11" t="s">
        <v>119</v>
      </c>
      <c r="D88" s="13" t="s">
        <v>120</v>
      </c>
      <c r="E88" s="12" t="s">
        <v>51</v>
      </c>
    </row>
    <row r="89" spans="2:5">
      <c r="B89" s="10" t="str">
        <f t="shared" si="1"/>
        <v>Margines ryzyka</v>
      </c>
      <c r="C89" s="11" t="s">
        <v>121</v>
      </c>
      <c r="D89" s="13" t="s">
        <v>122</v>
      </c>
      <c r="E89" s="12" t="s">
        <v>51</v>
      </c>
    </row>
    <row r="90" spans="2:5">
      <c r="B90" s="10" t="str">
        <f t="shared" si="1"/>
        <v>Rezerwy techniczno-ubezpieczeniowe – ubezpieczenia związane z wartością indeksu i ubezpieczenia związane z UFK</v>
      </c>
      <c r="C90" s="11" t="s">
        <v>730</v>
      </c>
      <c r="D90" s="13" t="s">
        <v>127</v>
      </c>
      <c r="E90" s="12" t="s">
        <v>51</v>
      </c>
    </row>
    <row r="91" spans="2:5">
      <c r="B91" s="10" t="str">
        <f t="shared" si="1"/>
        <v>Rezerwy techniczno-ubezpieczeniowe wyceniane łącznie</v>
      </c>
      <c r="C91" s="11" t="s">
        <v>117</v>
      </c>
      <c r="D91" s="13" t="s">
        <v>118</v>
      </c>
      <c r="E91" s="12" t="s">
        <v>51</v>
      </c>
    </row>
    <row r="92" spans="2:5">
      <c r="B92" s="10" t="str">
        <f t="shared" si="1"/>
        <v>Najlepsze oszacowanie</v>
      </c>
      <c r="C92" s="11" t="s">
        <v>119</v>
      </c>
      <c r="D92" s="13" t="s">
        <v>120</v>
      </c>
      <c r="E92" s="12" t="s">
        <v>51</v>
      </c>
    </row>
    <row r="93" spans="2:5">
      <c r="B93" s="10" t="str">
        <f t="shared" si="1"/>
        <v>Margines ryzyka</v>
      </c>
      <c r="C93" s="11" t="s">
        <v>121</v>
      </c>
      <c r="D93" s="13" t="s">
        <v>122</v>
      </c>
      <c r="E93" s="12" t="s">
        <v>51</v>
      </c>
    </row>
    <row r="94" spans="2:5">
      <c r="B94" s="10" t="str">
        <f t="shared" si="1"/>
        <v>Pozostałe rezerwy techniczno-ubezpieczeniowe</v>
      </c>
      <c r="C94" s="11" t="s">
        <v>128</v>
      </c>
      <c r="D94" s="13" t="s">
        <v>129</v>
      </c>
      <c r="E94" s="12" t="s">
        <v>51</v>
      </c>
    </row>
    <row r="95" spans="2:5">
      <c r="B95" s="10" t="str">
        <f t="shared" si="1"/>
        <v>Zobowiązania warunkowe</v>
      </c>
      <c r="C95" s="11" t="s">
        <v>130</v>
      </c>
      <c r="D95" s="13" t="s">
        <v>131</v>
      </c>
      <c r="E95" s="12" t="s">
        <v>51</v>
      </c>
    </row>
    <row r="96" spans="2:5">
      <c r="B96" s="10" t="str">
        <f t="shared" si="1"/>
        <v>Pozostałe rezerwy (inne niż techniczno-ubezpieczeniowe)</v>
      </c>
      <c r="C96" s="11" t="s">
        <v>132</v>
      </c>
      <c r="D96" s="13" t="s">
        <v>133</v>
      </c>
      <c r="E96" s="12" t="s">
        <v>51</v>
      </c>
    </row>
    <row r="97" spans="2:5">
      <c r="B97" s="10" t="str">
        <f t="shared" si="1"/>
        <v xml:space="preserve">Zobowiązania wynikające ze świadczeń emerytalnych dla pracowników </v>
      </c>
      <c r="C97" s="11" t="s">
        <v>731</v>
      </c>
      <c r="D97" s="13" t="s">
        <v>134</v>
      </c>
      <c r="E97" s="12" t="s">
        <v>51</v>
      </c>
    </row>
    <row r="98" spans="2:5">
      <c r="B98" s="10" t="str">
        <f t="shared" si="1"/>
        <v>Zobowiązania z tytułu depozytów od reasekuratorów</v>
      </c>
      <c r="C98" s="11" t="s">
        <v>135</v>
      </c>
      <c r="D98" s="13" t="s">
        <v>136</v>
      </c>
      <c r="E98" s="12" t="s">
        <v>51</v>
      </c>
    </row>
    <row r="99" spans="2:5">
      <c r="B99" s="10" t="str">
        <f t="shared" si="1"/>
        <v>Rezerwa z tytułu odroczonego podatku dochodowego</v>
      </c>
      <c r="C99" s="11" t="s">
        <v>137</v>
      </c>
      <c r="D99" s="13" t="s">
        <v>138</v>
      </c>
      <c r="E99" s="12" t="s">
        <v>51</v>
      </c>
    </row>
    <row r="100" spans="2:5">
      <c r="B100" s="10" t="str">
        <f t="shared" si="1"/>
        <v>Instrumenty pochodne</v>
      </c>
      <c r="C100" s="11" t="s">
        <v>80</v>
      </c>
      <c r="D100" s="13" t="s">
        <v>81</v>
      </c>
      <c r="E100" s="12" t="s">
        <v>51</v>
      </c>
    </row>
    <row r="101" spans="2:5">
      <c r="B101" s="10" t="str">
        <f t="shared" si="1"/>
        <v>Zobowiązania wobec instytucji kredytowych</v>
      </c>
      <c r="C101" s="11" t="s">
        <v>139</v>
      </c>
      <c r="D101" s="13" t="s">
        <v>140</v>
      </c>
      <c r="E101" s="12" t="s">
        <v>51</v>
      </c>
    </row>
    <row r="102" spans="2:5">
      <c r="B102" s="10" t="str">
        <f t="shared" si="1"/>
        <v>Zobowiązania finansowe inne niż zobowiązania wobec instytucji kredytowych</v>
      </c>
      <c r="C102" s="11" t="s">
        <v>141</v>
      </c>
      <c r="D102" s="13" t="s">
        <v>142</v>
      </c>
      <c r="E102" s="12" t="s">
        <v>51</v>
      </c>
    </row>
    <row r="103" spans="2:5">
      <c r="B103" s="10" t="str">
        <f t="shared" si="1"/>
        <v>Zobowiązania z tytułu ubezpieczeń (w tym wobec ubezpieczających i pośredników ubezpieczeniowych)</v>
      </c>
      <c r="C103" s="11" t="s">
        <v>143</v>
      </c>
      <c r="D103" s="13" t="s">
        <v>144</v>
      </c>
      <c r="E103" s="12" t="s">
        <v>51</v>
      </c>
    </row>
    <row r="104" spans="2:5">
      <c r="B104" s="10" t="str">
        <f t="shared" si="1"/>
        <v>Zobowiązania z tytułu reasekuracji</v>
      </c>
      <c r="C104" s="11" t="s">
        <v>145</v>
      </c>
      <c r="D104" s="13" t="s">
        <v>146</v>
      </c>
      <c r="E104" s="12" t="s">
        <v>51</v>
      </c>
    </row>
    <row r="105" spans="2:5">
      <c r="B105" s="10" t="str">
        <f t="shared" si="1"/>
        <v>Pozostałe zobowiązania (handlowe, inne niż z tytułu ubezpieczeń i reasekuracji)</v>
      </c>
      <c r="C105" s="11" t="s">
        <v>147</v>
      </c>
      <c r="D105" s="13" t="s">
        <v>148</v>
      </c>
      <c r="E105" s="12" t="s">
        <v>51</v>
      </c>
    </row>
    <row r="106" spans="2:5">
      <c r="B106" s="10" t="str">
        <f t="shared" si="1"/>
        <v xml:space="preserve">Zobowiązania podporządkowane </v>
      </c>
      <c r="C106" s="11" t="s">
        <v>149</v>
      </c>
      <c r="D106" s="13" t="s">
        <v>150</v>
      </c>
      <c r="E106" s="12" t="s">
        <v>51</v>
      </c>
    </row>
    <row r="107" spans="2:5">
      <c r="B107" s="10" t="str">
        <f t="shared" si="1"/>
        <v>Zobowiązania podporządkowane nieuwzględnione w podstawowych środkach własnych</v>
      </c>
      <c r="C107" s="11" t="s">
        <v>151</v>
      </c>
      <c r="D107" s="13" t="s">
        <v>152</v>
      </c>
      <c r="E107" s="12" t="s">
        <v>51</v>
      </c>
    </row>
    <row r="108" spans="2:5">
      <c r="B108" s="10" t="str">
        <f t="shared" si="1"/>
        <v>Zobowiązania podporządkowane uwzględnione w podstawowych środkach własnych</v>
      </c>
      <c r="C108" s="11" t="s">
        <v>153</v>
      </c>
      <c r="D108" s="13" t="s">
        <v>154</v>
      </c>
      <c r="E108" s="12" t="s">
        <v>51</v>
      </c>
    </row>
    <row r="109" spans="2:5">
      <c r="B109" s="10" t="str">
        <f t="shared" si="1"/>
        <v>Pozostałe zobowiązania (niewykazane w innych pozycjach)</v>
      </c>
      <c r="C109" s="11" t="s">
        <v>155</v>
      </c>
      <c r="D109" s="13" t="s">
        <v>156</v>
      </c>
      <c r="E109" s="12" t="s">
        <v>51</v>
      </c>
    </row>
    <row r="110" spans="2:5">
      <c r="B110" s="10" t="str">
        <f t="shared" si="1"/>
        <v>Zobowiązania razem</v>
      </c>
      <c r="C110" s="11" t="s">
        <v>157</v>
      </c>
      <c r="D110" s="13" t="s">
        <v>158</v>
      </c>
      <c r="E110" s="12" t="s">
        <v>51</v>
      </c>
    </row>
    <row r="111" spans="2:5">
      <c r="B111" s="10" t="str">
        <f t="shared" si="1"/>
        <v>Nadwyżka aktywów nad zobowiązaniami</v>
      </c>
      <c r="C111" s="11" t="s">
        <v>159</v>
      </c>
      <c r="D111" s="11" t="s">
        <v>160</v>
      </c>
      <c r="E111" s="12" t="s">
        <v>51</v>
      </c>
    </row>
    <row r="112" spans="2:5">
      <c r="B112" s="10" t="str">
        <f t="shared" si="1"/>
        <v>Składki oraz rezerwy techniczno-ubezpieczeniowe - ubezpieczenia inne niż na życie</v>
      </c>
      <c r="C112" s="11" t="s">
        <v>736</v>
      </c>
      <c r="D112" s="11" t="s">
        <v>163</v>
      </c>
      <c r="E112" s="11" t="s">
        <v>11</v>
      </c>
    </row>
    <row r="113" spans="2:5">
      <c r="B113" s="10" t="str">
        <f t="shared" si="1"/>
        <v>Lp.</v>
      </c>
      <c r="C113" s="11" t="s">
        <v>6</v>
      </c>
      <c r="D113" s="11" t="s">
        <v>6</v>
      </c>
      <c r="E113" s="11" t="s">
        <v>11</v>
      </c>
    </row>
    <row r="114" spans="2:5">
      <c r="B114" s="10" t="str">
        <f t="shared" si="1"/>
        <v xml:space="preserve">Linia biznesu (Lob) - zobowiązania z ubezpieczeń innych niż na życie </v>
      </c>
      <c r="C114" s="11" t="s">
        <v>790</v>
      </c>
      <c r="D114" s="11" t="s">
        <v>164</v>
      </c>
      <c r="E114" s="11" t="s">
        <v>11</v>
      </c>
    </row>
    <row r="115" spans="2:5">
      <c r="B115" s="10" t="str">
        <f t="shared" si="1"/>
        <v>Rezerwy techniczno-ubezpieczeniowe</v>
      </c>
      <c r="C115" s="11" t="s">
        <v>737</v>
      </c>
      <c r="D115" s="11" t="s">
        <v>738</v>
      </c>
      <c r="E115" s="11" t="s">
        <v>11</v>
      </c>
    </row>
    <row r="116" spans="2:5">
      <c r="B116" s="10" t="str">
        <f t="shared" si="1"/>
        <v>Najlepsze oszacowanie - rezerwa składki</v>
      </c>
      <c r="C116" s="11" t="s">
        <v>165</v>
      </c>
      <c r="D116" s="11" t="s">
        <v>166</v>
      </c>
      <c r="E116" s="11" t="s">
        <v>11</v>
      </c>
    </row>
    <row r="117" spans="2:5">
      <c r="B117" s="10" t="str">
        <f t="shared" si="1"/>
        <v>Najlepsze oszacowanie - rezerwa szkodowa</v>
      </c>
      <c r="C117" s="11" t="s">
        <v>167</v>
      </c>
      <c r="D117" s="11" t="s">
        <v>168</v>
      </c>
      <c r="E117" s="11" t="s">
        <v>11</v>
      </c>
    </row>
    <row r="118" spans="2:5">
      <c r="B118" s="10" t="str">
        <f t="shared" si="1"/>
        <v>Brutto</v>
      </c>
      <c r="C118" s="11" t="s">
        <v>169</v>
      </c>
      <c r="D118" s="11" t="s">
        <v>170</v>
      </c>
      <c r="E118" s="11" t="s">
        <v>11</v>
      </c>
    </row>
    <row r="119" spans="2:5">
      <c r="B119" s="10" t="str">
        <f t="shared" si="1"/>
        <v xml:space="preserve">Kwoty należne z umów reasekuracji </v>
      </c>
      <c r="C119" s="11" t="s">
        <v>739</v>
      </c>
      <c r="D119" s="11" t="s">
        <v>171</v>
      </c>
      <c r="E119" s="11" t="s">
        <v>11</v>
      </c>
    </row>
    <row r="120" spans="2:5">
      <c r="B120" s="10" t="str">
        <f t="shared" si="1"/>
        <v>Na udziale własnym</v>
      </c>
      <c r="C120" s="11" t="s">
        <v>744</v>
      </c>
      <c r="D120" s="11" t="s">
        <v>172</v>
      </c>
      <c r="E120" s="11" t="s">
        <v>11</v>
      </c>
    </row>
    <row r="121" spans="2:5">
      <c r="B121" s="10" t="str">
        <f t="shared" si="1"/>
        <v>Margines ryzyka</v>
      </c>
      <c r="C121" s="11" t="s">
        <v>121</v>
      </c>
      <c r="D121" s="11" t="s">
        <v>122</v>
      </c>
      <c r="E121" s="11" t="s">
        <v>11</v>
      </c>
    </row>
    <row r="122" spans="2:5">
      <c r="B122" s="10" t="str">
        <f t="shared" si="1"/>
        <v>RTU liczone jako całość</v>
      </c>
      <c r="C122" s="11" t="s">
        <v>173</v>
      </c>
      <c r="D122" s="11" t="s">
        <v>174</v>
      </c>
      <c r="E122" s="11" t="s">
        <v>11</v>
      </c>
    </row>
    <row r="123" spans="2:5">
      <c r="B123" s="10" t="str">
        <f t="shared" si="1"/>
        <v>RTU razem</v>
      </c>
      <c r="C123" s="11" t="s">
        <v>740</v>
      </c>
      <c r="D123" s="11" t="s">
        <v>741</v>
      </c>
      <c r="E123" s="11" t="s">
        <v>11</v>
      </c>
    </row>
    <row r="124" spans="2:5">
      <c r="B124" s="10" t="str">
        <f t="shared" si="1"/>
        <v>Składka</v>
      </c>
      <c r="C124" s="11" t="s">
        <v>742</v>
      </c>
      <c r="D124" s="11" t="s">
        <v>425</v>
      </c>
      <c r="E124" s="11" t="s">
        <v>11</v>
      </c>
    </row>
    <row r="125" spans="2:5">
      <c r="B125" s="10" t="str">
        <f t="shared" si="1"/>
        <v>Przypisana</v>
      </c>
      <c r="C125" s="11" t="s">
        <v>175</v>
      </c>
      <c r="D125" s="11" t="s">
        <v>176</v>
      </c>
      <c r="E125" s="11" t="s">
        <v>11</v>
      </c>
    </row>
    <row r="126" spans="2:5">
      <c r="B126" s="10" t="str">
        <f t="shared" si="1"/>
        <v>Zarobiona</v>
      </c>
      <c r="C126" s="11" t="s">
        <v>177</v>
      </c>
      <c r="D126" s="11" t="s">
        <v>178</v>
      </c>
      <c r="E126" s="11" t="s">
        <v>11</v>
      </c>
    </row>
    <row r="127" spans="2:5">
      <c r="B127" s="10" t="str">
        <f t="shared" si="1"/>
        <v>Szacunkowa wartość składki zarobionej na udziale własnym w okresie kolejnych 12 miesięcy</v>
      </c>
      <c r="C127" s="11" t="s">
        <v>743</v>
      </c>
      <c r="D127" s="11" t="s">
        <v>745</v>
      </c>
      <c r="E127" s="11" t="s">
        <v>11</v>
      </c>
    </row>
    <row r="128" spans="2:5" ht="24.75" customHeight="1">
      <c r="B128" s="10" t="str">
        <f t="shared" si="1"/>
        <v>Oczekiwana obecna wartość przyszłych składek zarobionych na udziale własnym po okresie kolejnych 12 miesięcy (z tytułu obowiązujących umów)</v>
      </c>
      <c r="C128" s="47" t="s">
        <v>746</v>
      </c>
      <c r="D128" s="46" t="s">
        <v>747</v>
      </c>
      <c r="E128" s="11" t="s">
        <v>11</v>
      </c>
    </row>
    <row r="129" spans="2:5">
      <c r="B129" s="10" t="str">
        <f t="shared" si="1"/>
        <v>Oczekiwana obecna wartość przyszłych składek zarobionych (na udziale własnym) z tytułu przyszłych umów, które zaczną obowiązywać w ciągu kolejnych 12 m-cy, wyłączając składki zarobione z tytułu tych umów w okresie kolejnych 12 m-cy (licząc od dnia obowiązywania umowy)</v>
      </c>
      <c r="C129" s="11" t="s">
        <v>1150</v>
      </c>
      <c r="D129" s="11" t="s">
        <v>749</v>
      </c>
      <c r="E129" s="11" t="s">
        <v>11</v>
      </c>
    </row>
    <row r="130" spans="2:5">
      <c r="B130" s="10" t="str">
        <f t="shared" si="1"/>
        <v>Oczekiwana obecna wartość przyszłych składek zarobionych (na udziale własnym) z tytułu przyszłych umów, które zaczną obowiązywać w ciągu kolejnych 12 m-cy, wyłączając składki zarobione z tytułu tych umów w okresie kolejnych 12 m-cy (licząc od dnia, na który wyznaczany jest wymóg SCR)</v>
      </c>
      <c r="C130" s="11" t="s">
        <v>1151</v>
      </c>
      <c r="D130" s="11" t="s">
        <v>748</v>
      </c>
      <c r="E130" s="11" t="s">
        <v>11</v>
      </c>
    </row>
    <row r="131" spans="2:5">
      <c r="B131" s="10" t="str">
        <f t="shared" si="1"/>
        <v>Zobowiązania z ubezpieczeń innych niż na życie - działalność bezpośrednia</v>
      </c>
      <c r="C131" s="11" t="s">
        <v>750</v>
      </c>
      <c r="D131" s="11" t="s">
        <v>179</v>
      </c>
      <c r="E131" s="11" t="s">
        <v>11</v>
      </c>
    </row>
    <row r="132" spans="2:5">
      <c r="B132" s="10" t="str">
        <f t="shared" si="1"/>
        <v>Ubezpieczenia pokrycia kosztów świadczeń medycznych</v>
      </c>
      <c r="C132" s="11" t="s">
        <v>751</v>
      </c>
      <c r="D132" s="11" t="s">
        <v>180</v>
      </c>
      <c r="E132" s="11" t="s">
        <v>11</v>
      </c>
    </row>
    <row r="133" spans="2:5">
      <c r="B133" s="10" t="str">
        <f t="shared" si="1"/>
        <v>Ubezpieczenia na wypadek utraty dochodów</v>
      </c>
      <c r="C133" s="11" t="s">
        <v>752</v>
      </c>
      <c r="D133" s="11" t="s">
        <v>181</v>
      </c>
      <c r="E133" s="11" t="s">
        <v>11</v>
      </c>
    </row>
    <row r="134" spans="2:5">
      <c r="B134" s="10" t="str">
        <f t="shared" si="1"/>
        <v>Ubezpieczenia pracownicze</v>
      </c>
      <c r="C134" s="11" t="s">
        <v>753</v>
      </c>
      <c r="D134" s="11" t="s">
        <v>182</v>
      </c>
      <c r="E134" s="11" t="s">
        <v>11</v>
      </c>
    </row>
    <row r="135" spans="2:5">
      <c r="B135" s="10" t="str">
        <f t="shared" si="1"/>
        <v>Ubezpieczenia OC z tyt. użytkowania pojazdów mechanicznych</v>
      </c>
      <c r="C135" s="11" t="s">
        <v>755</v>
      </c>
      <c r="D135" s="11" t="s">
        <v>183</v>
      </c>
      <c r="E135" s="11" t="s">
        <v>11</v>
      </c>
    </row>
    <row r="136" spans="2:5">
      <c r="B136" s="10" t="str">
        <f t="shared" si="1"/>
        <v>Pozostałe ubezpieczenia pojazdów</v>
      </c>
      <c r="C136" s="11" t="s">
        <v>754</v>
      </c>
      <c r="D136" s="11" t="s">
        <v>184</v>
      </c>
      <c r="E136" s="11" t="s">
        <v>11</v>
      </c>
    </row>
    <row r="137" spans="2:5">
      <c r="B137" s="10" t="str">
        <f t="shared" ref="B137:B200" si="2">IF($C$5=$C$7,C137,D137)</f>
        <v>Ubezpieczenia morskie, lotnicze i transportowe</v>
      </c>
      <c r="C137" s="11" t="s">
        <v>756</v>
      </c>
      <c r="D137" s="11" t="s">
        <v>185</v>
      </c>
      <c r="E137" s="11" t="s">
        <v>11</v>
      </c>
    </row>
    <row r="138" spans="2:5" ht="15" customHeight="1">
      <c r="B138" s="10" t="str">
        <f t="shared" si="2"/>
        <v>Ubezpieczenia od ognia i pozostałych szkód rzeczowych</v>
      </c>
      <c r="C138" s="11" t="s">
        <v>757</v>
      </c>
      <c r="D138" s="11" t="s">
        <v>186</v>
      </c>
      <c r="E138" s="11" t="s">
        <v>11</v>
      </c>
    </row>
    <row r="139" spans="2:5" ht="17.25" customHeight="1">
      <c r="B139" s="10" t="str">
        <f t="shared" si="2"/>
        <v>Ubezpieczenia OC ogólnej</v>
      </c>
      <c r="C139" s="11" t="s">
        <v>758</v>
      </c>
      <c r="D139" s="11" t="s">
        <v>187</v>
      </c>
      <c r="E139" s="11" t="s">
        <v>11</v>
      </c>
    </row>
    <row r="140" spans="2:5">
      <c r="B140" s="10" t="str">
        <f t="shared" si="2"/>
        <v>Ubezpieczenia kredytu i gwarancji ubezpieczeniowej</v>
      </c>
      <c r="C140" s="11" t="s">
        <v>759</v>
      </c>
      <c r="D140" s="11" t="s">
        <v>188</v>
      </c>
      <c r="E140" s="11" t="s">
        <v>11</v>
      </c>
    </row>
    <row r="141" spans="2:5">
      <c r="B141" s="10" t="str">
        <f t="shared" si="2"/>
        <v>Ubezpieczenia ochrony prawnej</v>
      </c>
      <c r="C141" s="11" t="s">
        <v>760</v>
      </c>
      <c r="D141" s="11" t="s">
        <v>189</v>
      </c>
      <c r="E141" s="11" t="s">
        <v>11</v>
      </c>
    </row>
    <row r="142" spans="2:5">
      <c r="B142" s="10" t="str">
        <f t="shared" si="2"/>
        <v>Ubezpieczenia świadczenia pomocy</v>
      </c>
      <c r="C142" s="11" t="s">
        <v>761</v>
      </c>
      <c r="D142" s="11" t="s">
        <v>190</v>
      </c>
      <c r="E142" s="11" t="s">
        <v>11</v>
      </c>
    </row>
    <row r="143" spans="2:5">
      <c r="B143" s="10" t="str">
        <f t="shared" si="2"/>
        <v>Ubezpieczenia różnych ryzyk finansowych</v>
      </c>
      <c r="C143" s="11" t="s">
        <v>762</v>
      </c>
      <c r="D143" s="11" t="s">
        <v>191</v>
      </c>
      <c r="E143" s="11" t="s">
        <v>11</v>
      </c>
    </row>
    <row r="144" spans="2:5">
      <c r="B144" s="10" t="str">
        <f t="shared" si="2"/>
        <v>Zobowiązania z ubezpieczeń innych niż na życie - reasekuracja proporcjonalna</v>
      </c>
      <c r="C144" s="11" t="s">
        <v>763</v>
      </c>
      <c r="D144" s="11" t="s">
        <v>192</v>
      </c>
      <c r="E144" s="11" t="s">
        <v>11</v>
      </c>
    </row>
    <row r="145" spans="2:5">
      <c r="B145" s="10" t="str">
        <f t="shared" si="2"/>
        <v>Zobowiązania z ubezpieczeń innych niż na życie - reasekuracja nieproporcjonalna</v>
      </c>
      <c r="C145" s="11" t="s">
        <v>764</v>
      </c>
      <c r="D145" s="11" t="s">
        <v>193</v>
      </c>
      <c r="E145" s="11" t="s">
        <v>11</v>
      </c>
    </row>
    <row r="146" spans="2:5">
      <c r="B146" s="10" t="str">
        <f t="shared" si="2"/>
        <v>Reasekuracja nieproporcjonalna ubezpieczeń zdrowotnych</v>
      </c>
      <c r="C146" s="11" t="s">
        <v>194</v>
      </c>
      <c r="D146" s="11" t="s">
        <v>195</v>
      </c>
      <c r="E146" s="11" t="s">
        <v>11</v>
      </c>
    </row>
    <row r="147" spans="2:5">
      <c r="B147" s="10" t="str">
        <f t="shared" si="2"/>
        <v>Reasekuracja nieproporcjonalna ubezpieczeń osobowych</v>
      </c>
      <c r="C147" s="11" t="s">
        <v>196</v>
      </c>
      <c r="D147" s="11" t="s">
        <v>197</v>
      </c>
      <c r="E147" s="11" t="s">
        <v>11</v>
      </c>
    </row>
    <row r="148" spans="2:5">
      <c r="B148" s="10" t="str">
        <f t="shared" si="2"/>
        <v>Reasekuracja nieproporcjonalna ubezpieczeń morskich, lotniczych i transportowych</v>
      </c>
      <c r="C148" s="11" t="s">
        <v>198</v>
      </c>
      <c r="D148" s="11" t="s">
        <v>199</v>
      </c>
      <c r="E148" s="11" t="s">
        <v>11</v>
      </c>
    </row>
    <row r="149" spans="2:5">
      <c r="B149" s="10" t="str">
        <f t="shared" si="2"/>
        <v>Reasekuracja nieproporcjonalna ubezpieczeń mienia</v>
      </c>
      <c r="C149" s="11" t="s">
        <v>200</v>
      </c>
      <c r="D149" s="11" t="s">
        <v>201</v>
      </c>
      <c r="E149" s="11" t="s">
        <v>11</v>
      </c>
    </row>
    <row r="150" spans="2:5">
      <c r="B150" s="10" t="str">
        <f t="shared" si="2"/>
        <v>Linie biznesu</v>
      </c>
      <c r="C150" s="11" t="s">
        <v>777</v>
      </c>
      <c r="D150" s="11" t="s">
        <v>778</v>
      </c>
      <c r="E150" s="11" t="s">
        <v>11</v>
      </c>
    </row>
    <row r="151" spans="2:5">
      <c r="B151" s="10" t="str">
        <f t="shared" si="2"/>
        <v>Segmenty - zobowiązania ubezpieczeń bezpośrednich i reasekuracji proporcjonalnej czynnej</v>
      </c>
      <c r="C151" s="11" t="s">
        <v>202</v>
      </c>
      <c r="D151" s="11" t="s">
        <v>203</v>
      </c>
      <c r="E151" s="11" t="s">
        <v>11</v>
      </c>
    </row>
    <row r="152" spans="2:5">
      <c r="B152" s="10" t="str">
        <f t="shared" si="2"/>
        <v>Zobowiązania z ubezpieczeń zdrowotnych</v>
      </c>
      <c r="C152" s="11" t="s">
        <v>779</v>
      </c>
      <c r="D152" s="11" t="s">
        <v>205</v>
      </c>
      <c r="E152" s="11" t="s">
        <v>11</v>
      </c>
    </row>
    <row r="153" spans="2:5">
      <c r="B153" s="10" t="str">
        <f t="shared" si="2"/>
        <v>Ubezpieczenia pokrycia kosztów świadczeń medycznych</v>
      </c>
      <c r="C153" s="11" t="s">
        <v>751</v>
      </c>
      <c r="D153" s="11" t="s">
        <v>180</v>
      </c>
      <c r="E153" s="11" t="s">
        <v>11</v>
      </c>
    </row>
    <row r="154" spans="2:5">
      <c r="B154" s="10" t="str">
        <f t="shared" si="2"/>
        <v>Ubezpieczenia na wypadek utraty dochodów</v>
      </c>
      <c r="C154" s="11" t="s">
        <v>752</v>
      </c>
      <c r="D154" s="11" t="s">
        <v>181</v>
      </c>
      <c r="E154" s="11" t="s">
        <v>11</v>
      </c>
    </row>
    <row r="155" spans="2:5">
      <c r="B155" s="10" t="str">
        <f t="shared" si="2"/>
        <v>Ubezpieczenia pracownicze</v>
      </c>
      <c r="C155" s="11" t="s">
        <v>753</v>
      </c>
      <c r="D155" s="11" t="s">
        <v>182</v>
      </c>
      <c r="E155" s="11" t="s">
        <v>11</v>
      </c>
    </row>
    <row r="156" spans="2:5">
      <c r="B156" s="10" t="str">
        <f t="shared" si="2"/>
        <v>Reasekuracja nieproporcjonalna ubezpieczeń zdrowotnych</v>
      </c>
      <c r="C156" s="11" t="s">
        <v>194</v>
      </c>
      <c r="D156" s="11" t="s">
        <v>195</v>
      </c>
      <c r="E156" s="11" t="s">
        <v>11</v>
      </c>
    </row>
    <row r="157" spans="2:5">
      <c r="B157" s="10" t="str">
        <f t="shared" si="2"/>
        <v>Składki oraz rezerwy techniczno-ubezpieczeniowe - ubezpieczenia na życie</v>
      </c>
      <c r="C157" s="11" t="s">
        <v>788</v>
      </c>
      <c r="D157" s="11" t="s">
        <v>789</v>
      </c>
      <c r="E157" s="11" t="s">
        <v>13</v>
      </c>
    </row>
    <row r="158" spans="2:5">
      <c r="B158" s="10" t="str">
        <f t="shared" si="2"/>
        <v>Lp.</v>
      </c>
      <c r="C158" s="11" t="s">
        <v>6</v>
      </c>
      <c r="D158" s="11" t="s">
        <v>6</v>
      </c>
      <c r="E158" s="11" t="s">
        <v>13</v>
      </c>
    </row>
    <row r="159" spans="2:5">
      <c r="B159" s="10" t="str">
        <f t="shared" si="2"/>
        <v>Linia biznesu - zobowiązania ubezpieczeń na życie</v>
      </c>
      <c r="C159" s="11" t="s">
        <v>791</v>
      </c>
      <c r="D159" s="11" t="s">
        <v>206</v>
      </c>
      <c r="E159" s="11" t="s">
        <v>13</v>
      </c>
    </row>
    <row r="160" spans="2:5">
      <c r="B160" s="10" t="str">
        <f t="shared" si="2"/>
        <v>Najlepsze oszacowanie</v>
      </c>
      <c r="C160" s="11" t="s">
        <v>119</v>
      </c>
      <c r="D160" s="11" t="s">
        <v>120</v>
      </c>
      <c r="E160" s="11" t="s">
        <v>13</v>
      </c>
    </row>
    <row r="161" spans="2:5">
      <c r="B161" s="10" t="str">
        <f t="shared" si="2"/>
        <v>Zobowiązania z ubezpieczeń na życie - działalność bezpośrednia</v>
      </c>
      <c r="C161" s="11" t="s">
        <v>792</v>
      </c>
      <c r="D161" s="11" t="s">
        <v>209</v>
      </c>
      <c r="E161" s="11" t="s">
        <v>13</v>
      </c>
    </row>
    <row r="162" spans="2:5">
      <c r="B162" s="10" t="str">
        <f t="shared" si="2"/>
        <v>Ubezpieczenia zdrowotne</v>
      </c>
      <c r="C162" s="11" t="s">
        <v>204</v>
      </c>
      <c r="D162" s="11" t="s">
        <v>205</v>
      </c>
      <c r="E162" s="11" t="s">
        <v>13</v>
      </c>
    </row>
    <row r="163" spans="2:5">
      <c r="B163" s="10" t="str">
        <f t="shared" si="2"/>
        <v>Ubezpieczenia na życie z udziałem w zyskach</v>
      </c>
      <c r="C163" s="11" t="s">
        <v>793</v>
      </c>
      <c r="D163" s="11" t="s">
        <v>210</v>
      </c>
      <c r="E163" s="11" t="s">
        <v>13</v>
      </c>
    </row>
    <row r="164" spans="2:5">
      <c r="B164" s="10" t="str">
        <f t="shared" si="2"/>
        <v>Ubezpieczenia związane z wartością indeksu i ubezpieczenia związane z UFK</v>
      </c>
      <c r="C164" s="11" t="s">
        <v>794</v>
      </c>
      <c r="D164" s="11" t="s">
        <v>211</v>
      </c>
      <c r="E164" s="11" t="s">
        <v>13</v>
      </c>
    </row>
    <row r="165" spans="2:5">
      <c r="B165" s="10" t="str">
        <f t="shared" si="2"/>
        <v>Pozostałe ubezpieczenia na życie</v>
      </c>
      <c r="C165" s="11" t="s">
        <v>212</v>
      </c>
      <c r="D165" s="11" t="s">
        <v>213</v>
      </c>
      <c r="E165" s="11" t="s">
        <v>13</v>
      </c>
    </row>
    <row r="166" spans="2:5">
      <c r="B166" s="10" t="str">
        <f t="shared" si="2"/>
        <v>Ubezpieczenia rentowe związane z umowami ubezpieczeń innych niż na życie i dot. zobowiązań z tytułu ubezpieczeń zdrowotnych</v>
      </c>
      <c r="C166" s="14" t="s">
        <v>795</v>
      </c>
      <c r="D166" s="11" t="s">
        <v>214</v>
      </c>
      <c r="E166" s="11" t="s">
        <v>13</v>
      </c>
    </row>
    <row r="167" spans="2:5">
      <c r="B167" s="10" t="str">
        <f t="shared" si="2"/>
        <v>Ubezpieczenia rentowe związane z umowami ubezpieczeń innych niż na życie i dot. zobowiązań ubezpieczeniowych innych niż zobowiązania z tytułu ubezpieczeń zdrowotnych</v>
      </c>
      <c r="C167" s="14" t="s">
        <v>796</v>
      </c>
      <c r="D167" s="11" t="s">
        <v>215</v>
      </c>
      <c r="E167" s="11" t="s">
        <v>13</v>
      </c>
    </row>
    <row r="168" spans="2:5">
      <c r="B168" s="10" t="str">
        <f t="shared" si="2"/>
        <v>Zobowiązania z ubezpieczeń na życie - reasekuracja czynna</v>
      </c>
      <c r="C168" s="11" t="s">
        <v>797</v>
      </c>
      <c r="D168" s="11" t="s">
        <v>216</v>
      </c>
      <c r="E168" s="11" t="s">
        <v>13</v>
      </c>
    </row>
    <row r="169" spans="2:5">
      <c r="B169" s="10" t="str">
        <f t="shared" si="2"/>
        <v>Reasekuracja ubezpieczeń zdrowotnych</v>
      </c>
      <c r="C169" s="11" t="s">
        <v>798</v>
      </c>
      <c r="D169" s="11" t="s">
        <v>217</v>
      </c>
      <c r="E169" s="11" t="s">
        <v>13</v>
      </c>
    </row>
    <row r="170" spans="2:5">
      <c r="B170" s="10" t="str">
        <f t="shared" si="2"/>
        <v>Reasekuracja ubezpieczeń na życie</v>
      </c>
      <c r="C170" s="11" t="s">
        <v>799</v>
      </c>
      <c r="D170" s="11" t="s">
        <v>218</v>
      </c>
      <c r="E170" s="11" t="s">
        <v>13</v>
      </c>
    </row>
    <row r="171" spans="2:5">
      <c r="B171" s="10" t="str">
        <f t="shared" si="2"/>
        <v>Projekcja przyszłych przepływów pieniężnych - ubezpieczenia inne niż na życie</v>
      </c>
      <c r="C171" s="11" t="s">
        <v>802</v>
      </c>
      <c r="D171" s="11" t="s">
        <v>803</v>
      </c>
      <c r="E171" s="11" t="s">
        <v>801</v>
      </c>
    </row>
    <row r="172" spans="2:5">
      <c r="B172" s="10" t="str">
        <f t="shared" si="2"/>
        <v>Lata (projekcja niezdyskontowanych oczekiwanych CF)</v>
      </c>
      <c r="C172" s="11" t="s">
        <v>805</v>
      </c>
      <c r="D172" s="11" t="s">
        <v>804</v>
      </c>
      <c r="E172" s="11" t="s">
        <v>801</v>
      </c>
    </row>
    <row r="173" spans="2:5">
      <c r="B173" s="10" t="str">
        <f t="shared" si="2"/>
        <v>Najlepsze oszacowanie - rezerwa składki (brutto)</v>
      </c>
      <c r="C173" s="11" t="s">
        <v>1145</v>
      </c>
      <c r="D173" s="48" t="s">
        <v>219</v>
      </c>
      <c r="E173" s="11" t="s">
        <v>801</v>
      </c>
    </row>
    <row r="174" spans="2:5">
      <c r="B174" s="10" t="str">
        <f t="shared" si="2"/>
        <v>Najlepsze oszacowanie - rezerwa szkodowa (brutto)</v>
      </c>
      <c r="C174" s="11" t="s">
        <v>1146</v>
      </c>
      <c r="D174" s="11" t="s">
        <v>220</v>
      </c>
      <c r="E174" s="11" t="s">
        <v>801</v>
      </c>
    </row>
    <row r="175" spans="2:5">
      <c r="B175" s="10" t="str">
        <f t="shared" si="2"/>
        <v xml:space="preserve">CF - wypływy </v>
      </c>
      <c r="C175" s="11" t="s">
        <v>221</v>
      </c>
      <c r="D175" s="11" t="s">
        <v>222</v>
      </c>
      <c r="E175" s="11" t="s">
        <v>801</v>
      </c>
    </row>
    <row r="176" spans="2:5">
      <c r="B176" s="10" t="str">
        <f t="shared" si="2"/>
        <v>CF - wpływy</v>
      </c>
      <c r="C176" s="11" t="s">
        <v>223</v>
      </c>
      <c r="D176" s="11" t="s">
        <v>224</v>
      </c>
      <c r="E176" s="11" t="s">
        <v>801</v>
      </c>
    </row>
    <row r="177" spans="2:5">
      <c r="B177" s="10" t="str">
        <f t="shared" si="2"/>
        <v xml:space="preserve">Przyszłe świadczenia </v>
      </c>
      <c r="C177" s="11" t="s">
        <v>225</v>
      </c>
      <c r="D177" s="11" t="s">
        <v>226</v>
      </c>
      <c r="E177" s="11" t="s">
        <v>801</v>
      </c>
    </row>
    <row r="178" spans="2:5">
      <c r="B178" s="10" t="str">
        <f t="shared" si="2"/>
        <v>Przyszłe koszty i pozostałe wypływy</v>
      </c>
      <c r="C178" s="11" t="s">
        <v>227</v>
      </c>
      <c r="D178" s="11" t="s">
        <v>228</v>
      </c>
      <c r="E178" s="11" t="s">
        <v>801</v>
      </c>
    </row>
    <row r="179" spans="2:5">
      <c r="B179" s="10" t="str">
        <f t="shared" si="2"/>
        <v>Przyszłe składki</v>
      </c>
      <c r="C179" s="11" t="s">
        <v>229</v>
      </c>
      <c r="D179" s="11" t="s">
        <v>230</v>
      </c>
      <c r="E179" s="11" t="s">
        <v>801</v>
      </c>
    </row>
    <row r="180" spans="2:5">
      <c r="B180" s="10" t="str">
        <f t="shared" si="2"/>
        <v>Pozostałe wpływy</v>
      </c>
      <c r="C180" s="11" t="s">
        <v>231</v>
      </c>
      <c r="D180" s="11" t="s">
        <v>232</v>
      </c>
      <c r="E180" s="11" t="s">
        <v>801</v>
      </c>
    </row>
    <row r="181" spans="2:5">
      <c r="B181" s="10" t="str">
        <f t="shared" si="2"/>
        <v>Kwoty należne z umów reasekuracji (po korekcie)</v>
      </c>
      <c r="C181" s="11" t="s">
        <v>806</v>
      </c>
      <c r="D181" s="11" t="s">
        <v>233</v>
      </c>
      <c r="E181" s="11" t="s">
        <v>801</v>
      </c>
    </row>
    <row r="182" spans="2:5">
      <c r="B182" s="10" t="str">
        <f t="shared" si="2"/>
        <v>31. &amp; później</v>
      </c>
      <c r="C182" s="11" t="s">
        <v>234</v>
      </c>
      <c r="D182" s="11" t="s">
        <v>235</v>
      </c>
      <c r="E182" s="11" t="s">
        <v>801</v>
      </c>
    </row>
    <row r="183" spans="2:5">
      <c r="B183" s="10" t="str">
        <f t="shared" si="2"/>
        <v>Projekcja przyszłych przepływów pieniężnych - ubezpieczenia na życie</v>
      </c>
      <c r="C183" s="11" t="s">
        <v>812</v>
      </c>
      <c r="D183" s="11" t="s">
        <v>811</v>
      </c>
      <c r="E183" s="11" t="s">
        <v>810</v>
      </c>
    </row>
    <row r="184" spans="2:5">
      <c r="B184" s="10" t="str">
        <f t="shared" si="2"/>
        <v>Ubezpieczenia na życie z udziałem w zyskach</v>
      </c>
      <c r="C184" s="11" t="s">
        <v>793</v>
      </c>
      <c r="D184" s="11" t="s">
        <v>210</v>
      </c>
      <c r="E184" s="11" t="s">
        <v>810</v>
      </c>
    </row>
    <row r="185" spans="2:5">
      <c r="B185" s="10" t="str">
        <f t="shared" si="2"/>
        <v>Ubezpieczenia związane z wartością indeksu i ubezpieczenia związane z UFK</v>
      </c>
      <c r="C185" s="11" t="s">
        <v>794</v>
      </c>
      <c r="D185" s="11" t="s">
        <v>211</v>
      </c>
      <c r="E185" s="11" t="s">
        <v>810</v>
      </c>
    </row>
    <row r="186" spans="2:5">
      <c r="B186" s="10" t="str">
        <f t="shared" si="2"/>
        <v>Pozostałe ubezpieczenia na życie</v>
      </c>
      <c r="C186" s="11" t="s">
        <v>212</v>
      </c>
      <c r="D186" s="11" t="s">
        <v>213</v>
      </c>
      <c r="E186" s="11" t="s">
        <v>810</v>
      </c>
    </row>
    <row r="187" spans="2:5">
      <c r="B187" s="10" t="str">
        <f t="shared" si="2"/>
        <v>Ubezpieczenia rentowe związane z umowami ubezpieczeń innych niż na życie</v>
      </c>
      <c r="C187" s="11" t="s">
        <v>813</v>
      </c>
      <c r="D187" s="11" t="s">
        <v>236</v>
      </c>
      <c r="E187" s="11" t="s">
        <v>810</v>
      </c>
    </row>
    <row r="188" spans="2:5">
      <c r="B188" s="10" t="str">
        <f t="shared" si="2"/>
        <v>Reasekuracja czynna</v>
      </c>
      <c r="C188" s="11" t="s">
        <v>237</v>
      </c>
      <c r="D188" s="11" t="s">
        <v>238</v>
      </c>
      <c r="E188" s="11" t="s">
        <v>810</v>
      </c>
    </row>
    <row r="189" spans="2:5">
      <c r="B189" s="10" t="str">
        <f t="shared" si="2"/>
        <v>Ubezpieczenia zdrowotne</v>
      </c>
      <c r="C189" s="11" t="s">
        <v>204</v>
      </c>
      <c r="D189" s="11" t="s">
        <v>205</v>
      </c>
      <c r="E189" s="11" t="s">
        <v>810</v>
      </c>
    </row>
    <row r="190" spans="2:5">
      <c r="B190" s="10" t="str">
        <f t="shared" si="2"/>
        <v>Reasekuracja czynna w ubezpieczeniach zdrowotnych</v>
      </c>
      <c r="C190" s="11" t="s">
        <v>239</v>
      </c>
      <c r="D190" s="11" t="s">
        <v>240</v>
      </c>
      <c r="E190" s="11" t="s">
        <v>810</v>
      </c>
    </row>
    <row r="191" spans="2:5">
      <c r="B191" s="10" t="str">
        <f t="shared" si="2"/>
        <v>51. &amp; później</v>
      </c>
      <c r="C191" s="11" t="s">
        <v>241</v>
      </c>
      <c r="D191" s="11" t="s">
        <v>242</v>
      </c>
      <c r="E191" s="11" t="s">
        <v>810</v>
      </c>
    </row>
    <row r="192" spans="2:5">
      <c r="B192" s="10" t="str">
        <f t="shared" si="2"/>
        <v>Środki własne</v>
      </c>
      <c r="C192" s="11" t="s">
        <v>815</v>
      </c>
      <c r="D192" s="11" t="s">
        <v>817</v>
      </c>
      <c r="E192" s="11" t="s">
        <v>816</v>
      </c>
    </row>
    <row r="193" spans="2:5">
      <c r="B193" s="10" t="str">
        <f t="shared" si="2"/>
        <v>Podstawowe środki własne (BOF)</v>
      </c>
      <c r="C193" s="11" t="s">
        <v>243</v>
      </c>
      <c r="D193" s="11" t="s">
        <v>244</v>
      </c>
      <c r="E193" s="11" t="s">
        <v>816</v>
      </c>
    </row>
    <row r="194" spans="2:5">
      <c r="B194" s="10" t="str">
        <f t="shared" si="2"/>
        <v>Razem</v>
      </c>
      <c r="C194" s="11" t="s">
        <v>245</v>
      </c>
      <c r="D194" s="11" t="s">
        <v>246</v>
      </c>
      <c r="E194" s="11" t="s">
        <v>816</v>
      </c>
    </row>
    <row r="195" spans="2:5">
      <c r="B195" s="10" t="str">
        <f t="shared" si="2"/>
        <v>Kategoria 1 - nieograniczone</v>
      </c>
      <c r="C195" s="11" t="s">
        <v>247</v>
      </c>
      <c r="D195" s="11" t="s">
        <v>248</v>
      </c>
      <c r="E195" s="11" t="s">
        <v>816</v>
      </c>
    </row>
    <row r="196" spans="2:5">
      <c r="B196" s="10" t="str">
        <f t="shared" si="2"/>
        <v>Kategoria 1 - ograniczone</v>
      </c>
      <c r="C196" s="11" t="s">
        <v>249</v>
      </c>
      <c r="D196" s="11" t="s">
        <v>250</v>
      </c>
      <c r="E196" s="11" t="s">
        <v>816</v>
      </c>
    </row>
    <row r="197" spans="2:5">
      <c r="B197" s="10" t="str">
        <f t="shared" si="2"/>
        <v>Kategoria 2</v>
      </c>
      <c r="C197" s="11" t="s">
        <v>251</v>
      </c>
      <c r="D197" s="11" t="s">
        <v>252</v>
      </c>
      <c r="E197" s="11" t="s">
        <v>816</v>
      </c>
    </row>
    <row r="198" spans="2:5">
      <c r="B198" s="10" t="str">
        <f t="shared" si="2"/>
        <v>Kategoria 3</v>
      </c>
      <c r="C198" s="11" t="s">
        <v>253</v>
      </c>
      <c r="D198" s="11" t="s">
        <v>254</v>
      </c>
      <c r="E198" s="11" t="s">
        <v>816</v>
      </c>
    </row>
    <row r="199" spans="2:5">
      <c r="B199" s="10" t="str">
        <f t="shared" si="2"/>
        <v>Zwykły kapitał zakładowy (z uwzględnieniem akcji własnych)</v>
      </c>
      <c r="C199" s="11" t="s">
        <v>819</v>
      </c>
      <c r="D199" s="11" t="s">
        <v>818</v>
      </c>
      <c r="E199" s="11" t="s">
        <v>816</v>
      </c>
    </row>
    <row r="200" spans="2:5">
      <c r="B200" s="10" t="str">
        <f t="shared" si="2"/>
        <v>Nadwyżka ze sprzedaży akcji powyżej ich wartości nominalnej związana ze zwykłym kapitałem zakładowym</v>
      </c>
      <c r="C200" s="11" t="s">
        <v>820</v>
      </c>
      <c r="D200" s="11" t="s">
        <v>255</v>
      </c>
      <c r="E200" s="11" t="s">
        <v>816</v>
      </c>
    </row>
    <row r="201" spans="2:5">
      <c r="B201" s="10" t="str">
        <f t="shared" ref="B201:B264" si="3">IF($C$5=$C$7,C201,D201)</f>
        <v>Kapitał założycielski, wkłady członków lub równoważna pozycja ŚW w przypadku TUW</v>
      </c>
      <c r="C201" s="11" t="s">
        <v>821</v>
      </c>
      <c r="D201" s="11" t="s">
        <v>256</v>
      </c>
      <c r="E201" s="11" t="s">
        <v>816</v>
      </c>
    </row>
    <row r="202" spans="2:5">
      <c r="B202" s="10" t="str">
        <f t="shared" si="3"/>
        <v>Podporządkowane rachunki członków TUW</v>
      </c>
      <c r="C202" s="11" t="s">
        <v>822</v>
      </c>
      <c r="D202" s="11" t="s">
        <v>257</v>
      </c>
      <c r="E202" s="11" t="s">
        <v>816</v>
      </c>
    </row>
    <row r="203" spans="2:5">
      <c r="B203" s="10" t="str">
        <f t="shared" si="3"/>
        <v>Nadwyżki środków</v>
      </c>
      <c r="C203" s="11" t="s">
        <v>823</v>
      </c>
      <c r="D203" s="11" t="s">
        <v>258</v>
      </c>
      <c r="E203" s="11" t="s">
        <v>816</v>
      </c>
    </row>
    <row r="204" spans="2:5">
      <c r="B204" s="10" t="str">
        <f t="shared" si="3"/>
        <v>Akcje uprzywilejowane</v>
      </c>
      <c r="C204" s="11" t="s">
        <v>259</v>
      </c>
      <c r="D204" s="11" t="s">
        <v>260</v>
      </c>
      <c r="E204" s="11" t="s">
        <v>816</v>
      </c>
    </row>
    <row r="205" spans="2:5">
      <c r="B205" s="10" t="str">
        <f t="shared" si="3"/>
        <v>Nadwyżka ze sprzedaży akcji powyżej ich wartości nominalnej związana z akcjami uprzywilejowanymi</v>
      </c>
      <c r="C205" s="11" t="s">
        <v>824</v>
      </c>
      <c r="D205" s="11" t="s">
        <v>261</v>
      </c>
      <c r="E205" s="11" t="s">
        <v>816</v>
      </c>
    </row>
    <row r="206" spans="2:5">
      <c r="B206" s="10" t="str">
        <f t="shared" si="3"/>
        <v>Rezerwa uzgodnieniowa</v>
      </c>
      <c r="C206" s="11" t="s">
        <v>262</v>
      </c>
      <c r="D206" s="11" t="s">
        <v>263</v>
      </c>
      <c r="E206" s="11" t="s">
        <v>816</v>
      </c>
    </row>
    <row r="207" spans="2:5">
      <c r="B207" s="10" t="str">
        <f t="shared" si="3"/>
        <v>Zobowiązania podporządkowane</v>
      </c>
      <c r="C207" s="11" t="s">
        <v>264</v>
      </c>
      <c r="D207" s="11" t="s">
        <v>150</v>
      </c>
      <c r="E207" s="11" t="s">
        <v>816</v>
      </c>
    </row>
    <row r="208" spans="2:5">
      <c r="B208" s="10" t="str">
        <f t="shared" si="3"/>
        <v>Kwota odpowiadająca wartości aktywów z tyt. odroczonego podatku dochodowego netto</v>
      </c>
      <c r="C208" s="11" t="s">
        <v>825</v>
      </c>
      <c r="D208" s="11" t="s">
        <v>265</v>
      </c>
      <c r="E208" s="11" t="s">
        <v>816</v>
      </c>
    </row>
    <row r="209" spans="2:5">
      <c r="B209" s="10" t="str">
        <f t="shared" si="3"/>
        <v xml:space="preserve">Inne niewymienione powyżej pozycje zatwierdzone przez organ nadzoru jako BOF </v>
      </c>
      <c r="C209" s="11" t="s">
        <v>1133</v>
      </c>
      <c r="D209" s="11" t="s">
        <v>266</v>
      </c>
      <c r="E209" s="11" t="s">
        <v>816</v>
      </c>
    </row>
    <row r="210" spans="2:5">
      <c r="B210" s="10" t="str">
        <f t="shared" si="3"/>
        <v>Środki własne ze sprawozdania finansowego, które nie powinny być reprezentowane przez rezerwę uzgodnieniową i nie spełniają kryteriów klasyfikacji do ŚW na mocy WII</v>
      </c>
      <c r="C210" s="11" t="s">
        <v>827</v>
      </c>
      <c r="D210" s="11" t="s">
        <v>826</v>
      </c>
      <c r="E210" s="11" t="s">
        <v>816</v>
      </c>
    </row>
    <row r="211" spans="2:5">
      <c r="B211" s="10" t="str">
        <f t="shared" si="3"/>
        <v xml:space="preserve">Podstawowe środki własne razem (po korekcie)  </v>
      </c>
      <c r="C211" s="11" t="s">
        <v>267</v>
      </c>
      <c r="D211" s="11" t="s">
        <v>268</v>
      </c>
      <c r="E211" s="11" t="s">
        <v>816</v>
      </c>
    </row>
    <row r="212" spans="2:5">
      <c r="B212" s="10" t="str">
        <f t="shared" si="3"/>
        <v xml:space="preserve">Uzupełniające środki własne </v>
      </c>
      <c r="C212" s="11" t="s">
        <v>269</v>
      </c>
      <c r="D212" s="11" t="s">
        <v>270</v>
      </c>
      <c r="E212" s="11" t="s">
        <v>816</v>
      </c>
    </row>
    <row r="213" spans="2:5">
      <c r="B213" s="10" t="str">
        <f t="shared" si="3"/>
        <v>Nieopłacony kapitał zakładowy, do którego opłacenia nie wezwano, płatny na żądanie</v>
      </c>
      <c r="C213" s="11" t="s">
        <v>271</v>
      </c>
      <c r="D213" s="11" t="s">
        <v>272</v>
      </c>
      <c r="E213" s="11" t="s">
        <v>816</v>
      </c>
    </row>
    <row r="214" spans="2:5">
      <c r="B214" s="10" t="str">
        <f t="shared" si="3"/>
        <v>Nieopłacony kapitał założycielski, wkłady członków lub równoważna pozycja BOF w przypadku TUW, do których opłacenia nie wezwano, płatne na żądanie</v>
      </c>
      <c r="C214" s="11" t="s">
        <v>828</v>
      </c>
      <c r="D214" s="11" t="s">
        <v>273</v>
      </c>
      <c r="E214" s="11" t="s">
        <v>816</v>
      </c>
    </row>
    <row r="215" spans="2:5">
      <c r="B215" s="10" t="str">
        <f t="shared" si="3"/>
        <v>Nieopłacone akcje uprzywilejowane, płatne na żądanie</v>
      </c>
      <c r="C215" s="11" t="s">
        <v>274</v>
      </c>
      <c r="D215" s="11" t="s">
        <v>275</v>
      </c>
      <c r="E215" s="11" t="s">
        <v>816</v>
      </c>
    </row>
    <row r="216" spans="2:5">
      <c r="B216" s="10" t="str">
        <f t="shared" si="3"/>
        <v>Prawnie wiążące zobowiązanie do subskrypcji i opłacenia na żądanie zobowiązań podporządkowanych</v>
      </c>
      <c r="C216" s="11" t="s">
        <v>276</v>
      </c>
      <c r="D216" s="11" t="s">
        <v>277</v>
      </c>
      <c r="E216" s="11" t="s">
        <v>816</v>
      </c>
    </row>
    <row r="217" spans="2:5">
      <c r="B217" s="10" t="str">
        <f t="shared" si="3"/>
        <v>Akredytywy i gwarancje wymienione w art. 96(2) dyrektywy Wypłacalność II</v>
      </c>
      <c r="C217" s="11" t="s">
        <v>278</v>
      </c>
      <c r="D217" s="11" t="s">
        <v>279</v>
      </c>
      <c r="E217" s="11" t="s">
        <v>816</v>
      </c>
    </row>
    <row r="218" spans="2:5">
      <c r="B218" s="10" t="str">
        <f t="shared" si="3"/>
        <v>Akredytywy i gwarancje inne niż wymienione w art. 96(2) dyrektywy Wypłacalność II</v>
      </c>
      <c r="C218" s="11" t="s">
        <v>280</v>
      </c>
      <c r="D218" s="11" t="s">
        <v>281</v>
      </c>
      <c r="E218" s="11" t="s">
        <v>816</v>
      </c>
    </row>
    <row r="219" spans="2:5">
      <c r="B219" s="10" t="str">
        <f t="shared" si="3"/>
        <v>Dodatkowe wkłady od członków TUW zgodnie z art. 96(3) dyrektywy Wypłacalność II</v>
      </c>
      <c r="C219" s="11" t="s">
        <v>282</v>
      </c>
      <c r="D219" s="11" t="s">
        <v>283</v>
      </c>
      <c r="E219" s="11" t="s">
        <v>816</v>
      </c>
    </row>
    <row r="220" spans="2:5">
      <c r="B220" s="10" t="str">
        <f t="shared" si="3"/>
        <v>Dodatkowe wkłady od członków TUW inne niż w art. 96(3) dyrektywy Wypłacalność II</v>
      </c>
      <c r="C220" s="11" t="s">
        <v>284</v>
      </c>
      <c r="D220" s="11" t="s">
        <v>285</v>
      </c>
      <c r="E220" s="11" t="s">
        <v>816</v>
      </c>
    </row>
    <row r="221" spans="2:5">
      <c r="B221" s="10" t="str">
        <f t="shared" si="3"/>
        <v>Inne uzupełniające środki własne</v>
      </c>
      <c r="C221" s="11" t="s">
        <v>829</v>
      </c>
      <c r="D221" s="11" t="s">
        <v>286</v>
      </c>
      <c r="E221" s="11" t="s">
        <v>816</v>
      </c>
    </row>
    <row r="222" spans="2:5">
      <c r="B222" s="10" t="str">
        <f t="shared" si="3"/>
        <v>Uzupełniające środki własne razem</v>
      </c>
      <c r="C222" s="11" t="s">
        <v>287</v>
      </c>
      <c r="D222" s="11" t="s">
        <v>288</v>
      </c>
      <c r="E222" s="11" t="s">
        <v>816</v>
      </c>
    </row>
    <row r="223" spans="2:5">
      <c r="B223" s="10" t="str">
        <f t="shared" si="3"/>
        <v>Dostępne i dopuszczone środki własne</v>
      </c>
      <c r="C223" s="11" t="s">
        <v>830</v>
      </c>
      <c r="D223" s="11" t="s">
        <v>289</v>
      </c>
      <c r="E223" s="11" t="s">
        <v>816</v>
      </c>
    </row>
    <row r="224" spans="2:5">
      <c r="B224" s="10" t="str">
        <f t="shared" si="3"/>
        <v>Dostępne środki własne na pokrycie wymogu SCR - razem</v>
      </c>
      <c r="C224" s="11" t="s">
        <v>831</v>
      </c>
      <c r="D224" s="11" t="s">
        <v>290</v>
      </c>
      <c r="E224" s="11" t="s">
        <v>816</v>
      </c>
    </row>
    <row r="225" spans="2:5">
      <c r="B225" s="10" t="str">
        <f t="shared" si="3"/>
        <v>Dostępne środki własne na pokrycie wymogu MCR - razem</v>
      </c>
      <c r="C225" s="11" t="s">
        <v>832</v>
      </c>
      <c r="D225" s="11" t="s">
        <v>291</v>
      </c>
      <c r="E225" s="11" t="s">
        <v>816</v>
      </c>
    </row>
    <row r="226" spans="2:5">
      <c r="B226" s="10" t="str">
        <f t="shared" si="3"/>
        <v>Dopuszczone środki własne (EOF) na pokrycie wymogu SCR - razem</v>
      </c>
      <c r="C226" s="11" t="s">
        <v>292</v>
      </c>
      <c r="D226" s="11" t="s">
        <v>293</v>
      </c>
      <c r="E226" s="11" t="s">
        <v>816</v>
      </c>
    </row>
    <row r="227" spans="2:5">
      <c r="B227" s="10" t="str">
        <f t="shared" si="3"/>
        <v>Dopuszczone  środki własne (EOF) na pokrycie wymogu MCR - razem</v>
      </c>
      <c r="C227" s="11" t="s">
        <v>294</v>
      </c>
      <c r="D227" s="11" t="s">
        <v>295</v>
      </c>
      <c r="E227" s="11" t="s">
        <v>816</v>
      </c>
    </row>
    <row r="228" spans="2:5">
      <c r="B228" s="10" t="str">
        <f t="shared" si="3"/>
        <v>SCR</v>
      </c>
      <c r="C228" s="11" t="s">
        <v>296</v>
      </c>
      <c r="D228" s="11" t="s">
        <v>297</v>
      </c>
      <c r="E228" s="11" t="s">
        <v>816</v>
      </c>
    </row>
    <row r="229" spans="2:5">
      <c r="B229" s="10" t="str">
        <f t="shared" si="3"/>
        <v>MCR</v>
      </c>
      <c r="C229" s="11" t="s">
        <v>298</v>
      </c>
      <c r="D229" s="11" t="s">
        <v>299</v>
      </c>
      <c r="E229" s="11" t="s">
        <v>816</v>
      </c>
    </row>
    <row r="230" spans="2:5">
      <c r="B230" s="10" t="str">
        <f t="shared" si="3"/>
        <v>Współczynnik EOF(SCR)/SCR</v>
      </c>
      <c r="C230" s="11" t="s">
        <v>300</v>
      </c>
      <c r="D230" s="11" t="s">
        <v>301</v>
      </c>
      <c r="E230" s="11" t="s">
        <v>816</v>
      </c>
    </row>
    <row r="231" spans="2:5">
      <c r="B231" s="10" t="str">
        <f t="shared" si="3"/>
        <v>Współczynnik EOF(MCR)/MCR</v>
      </c>
      <c r="C231" s="11" t="s">
        <v>302</v>
      </c>
      <c r="D231" s="11" t="s">
        <v>303</v>
      </c>
      <c r="E231" s="11" t="s">
        <v>816</v>
      </c>
    </row>
    <row r="232" spans="2:5">
      <c r="B232" s="10" t="str">
        <f t="shared" si="3"/>
        <v>Rezerwa uzgodnieniowa</v>
      </c>
      <c r="C232" s="11" t="s">
        <v>262</v>
      </c>
      <c r="D232" s="11" t="s">
        <v>304</v>
      </c>
      <c r="E232" s="11" t="s">
        <v>816</v>
      </c>
    </row>
    <row r="233" spans="2:5">
      <c r="B233" s="10" t="str">
        <f t="shared" si="3"/>
        <v>Wartość</v>
      </c>
      <c r="C233" s="11" t="s">
        <v>161</v>
      </c>
      <c r="D233" s="11" t="s">
        <v>162</v>
      </c>
      <c r="E233" s="11" t="s">
        <v>816</v>
      </c>
    </row>
    <row r="234" spans="2:5">
      <c r="B234" s="10" t="str">
        <f t="shared" si="3"/>
        <v>Nadwyżka aktywów nad zobowiązaniami</v>
      </c>
      <c r="C234" s="11" t="s">
        <v>159</v>
      </c>
      <c r="D234" s="11" t="s">
        <v>160</v>
      </c>
      <c r="E234" s="11" t="s">
        <v>816</v>
      </c>
    </row>
    <row r="235" spans="2:5">
      <c r="B235" s="10" t="str">
        <f t="shared" si="3"/>
        <v>Akcje własne (uwzględnione jako aktywa w bilansie)</v>
      </c>
      <c r="C235" s="11" t="s">
        <v>305</v>
      </c>
      <c r="D235" s="11" t="s">
        <v>306</v>
      </c>
      <c r="E235" s="11" t="s">
        <v>816</v>
      </c>
    </row>
    <row r="236" spans="2:5">
      <c r="B236" s="10" t="str">
        <f t="shared" si="3"/>
        <v>Przewidywane dywidendy i wypłaty z zysku</v>
      </c>
      <c r="C236" s="11" t="s">
        <v>833</v>
      </c>
      <c r="D236" s="11" t="s">
        <v>307</v>
      </c>
      <c r="E236" s="11" t="s">
        <v>816</v>
      </c>
    </row>
    <row r="237" spans="2:5">
      <c r="B237" s="10" t="str">
        <f t="shared" si="3"/>
        <v>Pozostałe pozycje BOF</v>
      </c>
      <c r="C237" s="11" t="s">
        <v>834</v>
      </c>
      <c r="D237" s="11" t="s">
        <v>308</v>
      </c>
      <c r="E237" s="11" t="s">
        <v>816</v>
      </c>
    </row>
    <row r="238" spans="2:5">
      <c r="B238" s="10" t="str">
        <f t="shared" si="3"/>
        <v>Dostosowanie z tytułu ograniczonych pozycji środków własnych w odniesieniu do funduszy wyodrębnionych</v>
      </c>
      <c r="C238" s="11" t="s">
        <v>835</v>
      </c>
      <c r="D238" s="11" t="s">
        <v>309</v>
      </c>
      <c r="E238" s="11" t="s">
        <v>816</v>
      </c>
    </row>
    <row r="239" spans="2:5">
      <c r="B239" s="10" t="str">
        <f t="shared" si="3"/>
        <v xml:space="preserve">Przewidywane zyski uwzględnione w przyszłych składkach (EPIFP) </v>
      </c>
      <c r="C239" s="11" t="s">
        <v>838</v>
      </c>
      <c r="D239" s="11" t="s">
        <v>837</v>
      </c>
      <c r="E239" s="11" t="s">
        <v>816</v>
      </c>
    </row>
    <row r="240" spans="2:5">
      <c r="B240" s="10" t="str">
        <f t="shared" si="3"/>
        <v>Przewidywane zyski uwzględnione w przyszłych składkach (EPIFP) - ubezpieczenia na życie</v>
      </c>
      <c r="C240" s="11" t="s">
        <v>836</v>
      </c>
      <c r="D240" s="11" t="s">
        <v>310</v>
      </c>
      <c r="E240" s="11" t="s">
        <v>816</v>
      </c>
    </row>
    <row r="241" spans="2:5">
      <c r="B241" s="10" t="str">
        <f t="shared" si="3"/>
        <v>Przewidywane zyski uwzględnione w przyszłych składkach (EPIFP) - ubezpieczenia inne niż na życie</v>
      </c>
      <c r="C241" s="11" t="s">
        <v>839</v>
      </c>
      <c r="D241" s="11" t="s">
        <v>311</v>
      </c>
      <c r="E241" s="11" t="s">
        <v>816</v>
      </c>
    </row>
    <row r="242" spans="2:5">
      <c r="B242" s="10" t="str">
        <f t="shared" si="3"/>
        <v>EPIFP razem</v>
      </c>
      <c r="C242" s="11" t="s">
        <v>840</v>
      </c>
      <c r="D242" s="11" t="s">
        <v>312</v>
      </c>
      <c r="E242" s="11" t="s">
        <v>816</v>
      </c>
    </row>
    <row r="243" spans="2:5">
      <c r="B243" s="10" t="str">
        <f t="shared" si="3"/>
        <v>Podmioty, w których zakład ubezpieczeń/reasekuracji posiada udziały kapitałowe - odliczenia od środków własnych</v>
      </c>
      <c r="C243" s="11" t="s">
        <v>313</v>
      </c>
      <c r="D243" s="11" t="s">
        <v>314</v>
      </c>
      <c r="E243" s="11" t="s">
        <v>816</v>
      </c>
    </row>
    <row r="244" spans="2:5">
      <c r="B244" s="10" t="str">
        <f t="shared" si="3"/>
        <v>&lt;nazwa podmiotu&gt;</v>
      </c>
      <c r="C244" s="11" t="s">
        <v>315</v>
      </c>
      <c r="D244" s="11" t="s">
        <v>316</v>
      </c>
      <c r="E244" s="11" t="s">
        <v>816</v>
      </c>
    </row>
    <row r="245" spans="2:5">
      <c r="B245" s="10" t="str">
        <f t="shared" si="3"/>
        <v>Udział (%)</v>
      </c>
      <c r="C245" s="11" t="s">
        <v>317</v>
      </c>
      <c r="D245" s="11" t="s">
        <v>318</v>
      </c>
      <c r="E245" s="11" t="s">
        <v>816</v>
      </c>
    </row>
    <row r="246" spans="2:5">
      <c r="B246" s="10" t="str">
        <f t="shared" si="3"/>
        <v>Udziały kapitałowe razem</v>
      </c>
      <c r="C246" s="11" t="s">
        <v>319</v>
      </c>
      <c r="D246" s="11" t="s">
        <v>320</v>
      </c>
      <c r="E246" s="11" t="s">
        <v>816</v>
      </c>
    </row>
    <row r="247" spans="2:5">
      <c r="B247" s="10" t="str">
        <f t="shared" si="3"/>
        <v>Struktura wymogu SCR</v>
      </c>
      <c r="C247" s="11" t="s">
        <v>842</v>
      </c>
      <c r="D247" s="11" t="s">
        <v>843</v>
      </c>
      <c r="E247" s="11" t="s">
        <v>18</v>
      </c>
    </row>
    <row r="248" spans="2:5">
      <c r="B248" s="10" t="str">
        <f t="shared" si="3"/>
        <v>SCR - ryzyko rynkowe</v>
      </c>
      <c r="C248" s="11" t="s">
        <v>844</v>
      </c>
      <c r="D248" s="11" t="s">
        <v>846</v>
      </c>
      <c r="E248" s="11" t="s">
        <v>845</v>
      </c>
    </row>
    <row r="249" spans="2:5">
      <c r="B249" s="10" t="str">
        <f t="shared" si="3"/>
        <v>Czy zastosowano uproszczenie?</v>
      </c>
      <c r="C249" s="11" t="s">
        <v>874</v>
      </c>
      <c r="D249" s="11" t="s">
        <v>885</v>
      </c>
      <c r="E249" s="11" t="s">
        <v>845</v>
      </c>
    </row>
    <row r="250" spans="2:5">
      <c r="B250" s="10" t="str">
        <f t="shared" si="3"/>
        <v>Początkowe wartości bezwzględne przed szokiem</v>
      </c>
      <c r="C250" s="11" t="s">
        <v>848</v>
      </c>
      <c r="D250" s="11" t="s">
        <v>847</v>
      </c>
      <c r="E250" s="11" t="s">
        <v>845</v>
      </c>
    </row>
    <row r="251" spans="2:5">
      <c r="B251" s="10" t="str">
        <f t="shared" si="3"/>
        <v>Wartości bezwględne po szoku</v>
      </c>
      <c r="C251" s="11" t="s">
        <v>850</v>
      </c>
      <c r="D251" s="11" t="s">
        <v>849</v>
      </c>
      <c r="E251" s="11" t="s">
        <v>845</v>
      </c>
    </row>
    <row r="252" spans="2:5">
      <c r="B252" s="10" t="str">
        <f t="shared" si="3"/>
        <v>Aktywa</v>
      </c>
      <c r="C252" s="11" t="s">
        <v>9</v>
      </c>
      <c r="D252" s="11" t="s">
        <v>348</v>
      </c>
      <c r="E252" s="11" t="s">
        <v>845</v>
      </c>
    </row>
    <row r="253" spans="2:5">
      <c r="B253" s="10" t="str">
        <f t="shared" si="3"/>
        <v>Zobowiązania</v>
      </c>
      <c r="C253" s="11" t="s">
        <v>113</v>
      </c>
      <c r="D253" s="11" t="s">
        <v>349</v>
      </c>
      <c r="E253" s="11" t="s">
        <v>845</v>
      </c>
    </row>
    <row r="254" spans="2:5">
      <c r="B254" s="10" t="str">
        <f t="shared" si="3"/>
        <v>Aktywa netto</v>
      </c>
      <c r="C254" s="11" t="s">
        <v>374</v>
      </c>
      <c r="D254" s="11" t="s">
        <v>851</v>
      </c>
      <c r="E254" s="11" t="s">
        <v>845</v>
      </c>
    </row>
    <row r="255" spans="2:5" ht="24.75">
      <c r="B255" s="10" t="str">
        <f t="shared" si="3"/>
        <v>Zobowiązania 
(z uwzględnieniem zdolności RTU do pokrywania strat)</v>
      </c>
      <c r="C255" s="48" t="s">
        <v>853</v>
      </c>
      <c r="D255" s="11" t="s">
        <v>852</v>
      </c>
      <c r="E255" s="11" t="s">
        <v>845</v>
      </c>
    </row>
    <row r="256" spans="2:5" ht="24.75">
      <c r="B256" s="10" t="str">
        <f t="shared" si="3"/>
        <v>Aktywa netto
(z uwzględnieniem zdolności RTU do pokrywania strat)</v>
      </c>
      <c r="C256" s="48" t="s">
        <v>854</v>
      </c>
      <c r="D256" s="11" t="s">
        <v>855</v>
      </c>
      <c r="E256" s="11" t="s">
        <v>845</v>
      </c>
    </row>
    <row r="257" spans="2:5">
      <c r="B257" s="10" t="str">
        <f t="shared" si="3"/>
        <v>Wymóg kapitałowy netto</v>
      </c>
      <c r="C257" s="11" t="s">
        <v>857</v>
      </c>
      <c r="D257" s="11" t="s">
        <v>856</v>
      </c>
      <c r="E257" s="11" t="s">
        <v>845</v>
      </c>
    </row>
    <row r="258" spans="2:5">
      <c r="B258" s="10" t="str">
        <f t="shared" si="3"/>
        <v>Zobowiązania (z wyłączeniem zdolności RTU do pokrywania strat)</v>
      </c>
      <c r="C258" s="11" t="s">
        <v>858</v>
      </c>
      <c r="D258" s="11" t="s">
        <v>859</v>
      </c>
      <c r="E258" s="11" t="s">
        <v>845</v>
      </c>
    </row>
    <row r="259" spans="2:5" ht="24.75">
      <c r="B259" s="10" t="str">
        <f t="shared" si="3"/>
        <v>Aktywa netto
(z wyłączeniem zdolności RTU do pokrywania strat)</v>
      </c>
      <c r="C259" s="48" t="s">
        <v>860</v>
      </c>
      <c r="D259" s="11" t="s">
        <v>861</v>
      </c>
      <c r="E259" s="11" t="s">
        <v>845</v>
      </c>
    </row>
    <row r="260" spans="2:5">
      <c r="B260" s="10" t="str">
        <f t="shared" si="3"/>
        <v>Wymóg kapitałowy brutto</v>
      </c>
      <c r="C260" s="11" t="s">
        <v>863</v>
      </c>
      <c r="D260" s="11" t="s">
        <v>862</v>
      </c>
      <c r="E260" s="11" t="s">
        <v>845</v>
      </c>
    </row>
    <row r="261" spans="2:5">
      <c r="B261" s="10" t="str">
        <f t="shared" si="3"/>
        <v>Ryzyko stopy procentowej</v>
      </c>
      <c r="C261" s="11" t="s">
        <v>326</v>
      </c>
      <c r="D261" s="11" t="s">
        <v>327</v>
      </c>
      <c r="E261" s="11" t="s">
        <v>845</v>
      </c>
    </row>
    <row r="262" spans="2:5">
      <c r="B262" s="10" t="str">
        <f t="shared" si="3"/>
        <v>Ryzyko stopy procentowej - dolny szok</v>
      </c>
      <c r="C262" s="11" t="s">
        <v>350</v>
      </c>
      <c r="D262" s="11" t="s">
        <v>351</v>
      </c>
      <c r="E262" s="11" t="s">
        <v>845</v>
      </c>
    </row>
    <row r="263" spans="2:5">
      <c r="B263" s="10" t="str">
        <f t="shared" si="3"/>
        <v>Ryzyko stopy procentowej - górny szok</v>
      </c>
      <c r="C263" s="11" t="s">
        <v>352</v>
      </c>
      <c r="D263" s="11" t="s">
        <v>353</v>
      </c>
      <c r="E263" s="11" t="s">
        <v>845</v>
      </c>
    </row>
    <row r="264" spans="2:5">
      <c r="B264" s="10" t="str">
        <f t="shared" si="3"/>
        <v>Ryzyko cen akcji</v>
      </c>
      <c r="C264" s="11" t="s">
        <v>328</v>
      </c>
      <c r="D264" s="11" t="s">
        <v>329</v>
      </c>
      <c r="E264" s="11" t="s">
        <v>845</v>
      </c>
    </row>
    <row r="265" spans="2:5">
      <c r="B265" s="10" t="str">
        <f t="shared" ref="B265:B330" si="4">IF($C$5=$C$7,C265,D265)</f>
        <v>Typ 1 akcji</v>
      </c>
      <c r="C265" s="11" t="s">
        <v>864</v>
      </c>
      <c r="D265" s="11" t="s">
        <v>865</v>
      </c>
      <c r="E265" s="11" t="s">
        <v>845</v>
      </c>
    </row>
    <row r="266" spans="2:5">
      <c r="B266" s="10" t="str">
        <f t="shared" si="4"/>
        <v>Typ 1</v>
      </c>
      <c r="C266" s="11" t="s">
        <v>354</v>
      </c>
      <c r="D266" s="11" t="s">
        <v>355</v>
      </c>
      <c r="E266" s="11" t="s">
        <v>845</v>
      </c>
    </row>
    <row r="267" spans="2:5">
      <c r="B267" s="10" t="str">
        <f t="shared" si="4"/>
        <v>Udziały strategiczne (typ 1)</v>
      </c>
      <c r="C267" s="11" t="s">
        <v>356</v>
      </c>
      <c r="D267" s="11" t="s">
        <v>357</v>
      </c>
      <c r="E267" s="11" t="s">
        <v>845</v>
      </c>
    </row>
    <row r="268" spans="2:5">
      <c r="B268" s="10" t="str">
        <f t="shared" si="4"/>
        <v>W oparciu o czas trwania (typ 1)</v>
      </c>
      <c r="C268" s="10" t="s">
        <v>1215</v>
      </c>
      <c r="D268" s="11" t="s">
        <v>1217</v>
      </c>
      <c r="E268" s="11" t="s">
        <v>845</v>
      </c>
    </row>
    <row r="269" spans="2:5">
      <c r="B269" s="10" t="str">
        <f t="shared" si="4"/>
        <v>Typ 2 akcji</v>
      </c>
      <c r="C269" s="11" t="s">
        <v>866</v>
      </c>
      <c r="D269" s="11" t="s">
        <v>867</v>
      </c>
      <c r="E269" s="11" t="s">
        <v>845</v>
      </c>
    </row>
    <row r="270" spans="2:5">
      <c r="B270" s="10" t="str">
        <f t="shared" si="4"/>
        <v>Typ 2</v>
      </c>
      <c r="C270" s="11" t="s">
        <v>358</v>
      </c>
      <c r="D270" s="11" t="s">
        <v>359</v>
      </c>
      <c r="E270" s="11" t="s">
        <v>845</v>
      </c>
    </row>
    <row r="271" spans="2:5">
      <c r="B271" s="10" t="str">
        <f t="shared" si="4"/>
        <v>Udziały strategiczne (typ 2)</v>
      </c>
      <c r="C271" s="11" t="s">
        <v>360</v>
      </c>
      <c r="D271" s="11" t="s">
        <v>361</v>
      </c>
      <c r="E271" s="11" t="s">
        <v>845</v>
      </c>
    </row>
    <row r="272" spans="2:5">
      <c r="B272" s="10" t="str">
        <f t="shared" si="4"/>
        <v>W oparciu o czas trwania (typ 2)</v>
      </c>
      <c r="C272" s="10" t="s">
        <v>1216</v>
      </c>
      <c r="D272" s="11" t="s">
        <v>1218</v>
      </c>
      <c r="E272" s="11" t="s">
        <v>845</v>
      </c>
    </row>
    <row r="273" spans="2:5">
      <c r="B273" s="10" t="str">
        <f t="shared" si="4"/>
        <v>Ryzyko cen nieruchomości</v>
      </c>
      <c r="C273" s="11" t="s">
        <v>330</v>
      </c>
      <c r="D273" s="11" t="s">
        <v>331</v>
      </c>
      <c r="E273" s="11" t="s">
        <v>845</v>
      </c>
    </row>
    <row r="274" spans="2:5">
      <c r="B274" s="10" t="str">
        <f t="shared" si="4"/>
        <v>Ryzyko spreadu kredytowego</v>
      </c>
      <c r="C274" s="11" t="s">
        <v>332</v>
      </c>
      <c r="D274" s="11" t="s">
        <v>333</v>
      </c>
      <c r="E274" s="11" t="s">
        <v>845</v>
      </c>
    </row>
    <row r="275" spans="2:5">
      <c r="B275" s="10" t="str">
        <f t="shared" si="4"/>
        <v>Obligacje i pożyczki</v>
      </c>
      <c r="C275" s="11" t="s">
        <v>362</v>
      </c>
      <c r="D275" s="11" t="s">
        <v>363</v>
      </c>
      <c r="E275" s="11" t="s">
        <v>845</v>
      </c>
    </row>
    <row r="276" spans="2:5">
      <c r="B276" s="10" t="str">
        <f t="shared" si="4"/>
        <v>Kredytowe instrumenty pochodne</v>
      </c>
      <c r="C276" s="11" t="s">
        <v>364</v>
      </c>
      <c r="D276" s="11" t="s">
        <v>365</v>
      </c>
      <c r="E276" s="11" t="s">
        <v>845</v>
      </c>
    </row>
    <row r="277" spans="2:5">
      <c r="B277" s="10" t="str">
        <f t="shared" si="4"/>
        <v>Kredytowe instrumenty pochodne - dolny szok</v>
      </c>
      <c r="C277" s="11" t="s">
        <v>366</v>
      </c>
      <c r="D277" s="11" t="s">
        <v>367</v>
      </c>
      <c r="E277" s="11" t="s">
        <v>845</v>
      </c>
    </row>
    <row r="278" spans="2:5">
      <c r="B278" s="10" t="str">
        <f t="shared" si="4"/>
        <v>Kredytowe instrumenty pochodne - górny szok</v>
      </c>
      <c r="C278" s="11" t="s">
        <v>368</v>
      </c>
      <c r="D278" s="11" t="s">
        <v>369</v>
      </c>
      <c r="E278" s="11" t="s">
        <v>845</v>
      </c>
    </row>
    <row r="279" spans="2:5">
      <c r="B279" s="10" t="str">
        <f t="shared" si="4"/>
        <v>Sekurytyzacja</v>
      </c>
      <c r="C279" s="11" t="s">
        <v>868</v>
      </c>
      <c r="D279" s="11" t="s">
        <v>869</v>
      </c>
      <c r="E279" s="11" t="s">
        <v>845</v>
      </c>
    </row>
    <row r="280" spans="2:5">
      <c r="B280" s="10" t="str">
        <f t="shared" si="4"/>
        <v>Ryzyko koncentracji aktywów</v>
      </c>
      <c r="C280" s="11" t="s">
        <v>334</v>
      </c>
      <c r="D280" s="11" t="s">
        <v>335</v>
      </c>
      <c r="E280" s="11" t="s">
        <v>845</v>
      </c>
    </row>
    <row r="281" spans="2:5">
      <c r="B281" s="10" t="str">
        <f t="shared" si="4"/>
        <v>Ryzyko walutowe</v>
      </c>
      <c r="C281" s="11" t="s">
        <v>336</v>
      </c>
      <c r="D281" s="11" t="s">
        <v>337</v>
      </c>
      <c r="E281" s="11" t="s">
        <v>845</v>
      </c>
    </row>
    <row r="282" spans="2:5">
      <c r="B282" s="10" t="str">
        <f t="shared" si="4"/>
        <v>Efekt dywersyfikacji</v>
      </c>
      <c r="C282" s="11" t="s">
        <v>370</v>
      </c>
      <c r="D282" s="11" t="s">
        <v>371</v>
      </c>
      <c r="E282" s="11" t="s">
        <v>845</v>
      </c>
    </row>
    <row r="283" spans="2:5">
      <c r="B283" s="10" t="str">
        <f t="shared" si="4"/>
        <v>Wymóg kapitałowy dla ryzyka rynkowego</v>
      </c>
      <c r="C283" s="11" t="s">
        <v>372</v>
      </c>
      <c r="D283" s="11" t="s">
        <v>373</v>
      </c>
      <c r="E283" s="11" t="s">
        <v>845</v>
      </c>
    </row>
    <row r="284" spans="2:5">
      <c r="B284" s="10" t="str">
        <f t="shared" si="4"/>
        <v>Suma wymogów kapitałowych dla ryzyka rynkowego</v>
      </c>
      <c r="C284" s="11" t="s">
        <v>377</v>
      </c>
      <c r="D284" s="11" t="s">
        <v>378</v>
      </c>
      <c r="E284" s="11" t="s">
        <v>845</v>
      </c>
    </row>
    <row r="285" spans="2:5">
      <c r="B285" s="10" t="str">
        <f t="shared" si="4"/>
        <v>Wagi</v>
      </c>
      <c r="C285" s="11" t="s">
        <v>379</v>
      </c>
      <c r="D285" s="11" t="s">
        <v>380</v>
      </c>
      <c r="E285" s="11" t="s">
        <v>845</v>
      </c>
    </row>
    <row r="286" spans="2:5">
      <c r="B286" s="10" t="str">
        <f t="shared" si="4"/>
        <v>SCR - ryzyko niewykonania zobowiązania przez kontrahenta</v>
      </c>
      <c r="C286" s="11" t="s">
        <v>875</v>
      </c>
      <c r="D286" s="11" t="s">
        <v>876</v>
      </c>
      <c r="E286" s="11" t="s">
        <v>873</v>
      </c>
    </row>
    <row r="287" spans="2:5">
      <c r="B287" s="10" t="str">
        <f t="shared" si="4"/>
        <v xml:space="preserve">Nazwy 10 największych ekspozycji </v>
      </c>
      <c r="C287" s="11" t="s">
        <v>877</v>
      </c>
      <c r="D287" s="11" t="s">
        <v>381</v>
      </c>
      <c r="E287" s="11" t="s">
        <v>873</v>
      </c>
    </row>
    <row r="288" spans="2:5">
      <c r="B288" s="10" t="str">
        <f t="shared" si="4"/>
        <v>Strata z tytułu niewykonania zobowiązania (LGD)</v>
      </c>
      <c r="C288" s="11" t="s">
        <v>382</v>
      </c>
      <c r="D288" s="11" t="s">
        <v>383</v>
      </c>
      <c r="E288" s="11" t="s">
        <v>873</v>
      </c>
    </row>
    <row r="289" spans="2:5">
      <c r="B289" s="10" t="str">
        <f t="shared" si="4"/>
        <v>Prawdopodobieństwo niewykonania zobowiązania (PD)</v>
      </c>
      <c r="C289" s="11" t="s">
        <v>384</v>
      </c>
      <c r="D289" s="11" t="s">
        <v>385</v>
      </c>
      <c r="E289" s="11" t="s">
        <v>873</v>
      </c>
    </row>
    <row r="290" spans="2:5">
      <c r="B290" s="10" t="str">
        <f t="shared" si="4"/>
        <v>Ekspozycje typu 1</v>
      </c>
      <c r="C290" s="11" t="s">
        <v>396</v>
      </c>
      <c r="D290" s="11" t="s">
        <v>397</v>
      </c>
      <c r="E290" s="11" t="s">
        <v>873</v>
      </c>
    </row>
    <row r="291" spans="2:5">
      <c r="B291" s="10" t="str">
        <f t="shared" si="4"/>
        <v>Ekspozycje typu 2</v>
      </c>
      <c r="C291" s="11" t="s">
        <v>398</v>
      </c>
      <c r="D291" s="11" t="s">
        <v>399</v>
      </c>
      <c r="E291" s="11" t="s">
        <v>873</v>
      </c>
    </row>
    <row r="292" spans="2:5">
      <c r="B292" s="10" t="str">
        <f t="shared" si="4"/>
        <v>Ekspozycja 1</v>
      </c>
      <c r="C292" s="11" t="s">
        <v>1134</v>
      </c>
      <c r="D292" s="11" t="s">
        <v>386</v>
      </c>
      <c r="E292" s="11" t="s">
        <v>873</v>
      </c>
    </row>
    <row r="293" spans="2:5">
      <c r="B293" s="10" t="str">
        <f t="shared" si="4"/>
        <v>Ekspozycja 2</v>
      </c>
      <c r="C293" s="11" t="s">
        <v>1135</v>
      </c>
      <c r="D293" s="11" t="s">
        <v>387</v>
      </c>
      <c r="E293" s="11" t="s">
        <v>873</v>
      </c>
    </row>
    <row r="294" spans="2:5">
      <c r="B294" s="10" t="str">
        <f t="shared" si="4"/>
        <v>Ekspozycja 3</v>
      </c>
      <c r="C294" s="11" t="s">
        <v>1136</v>
      </c>
      <c r="D294" s="11" t="s">
        <v>388</v>
      </c>
      <c r="E294" s="11" t="s">
        <v>873</v>
      </c>
    </row>
    <row r="295" spans="2:5">
      <c r="B295" s="10" t="str">
        <f t="shared" si="4"/>
        <v>Ekspozycja 4</v>
      </c>
      <c r="C295" s="11" t="s">
        <v>1137</v>
      </c>
      <c r="D295" s="11" t="s">
        <v>389</v>
      </c>
      <c r="E295" s="11" t="s">
        <v>873</v>
      </c>
    </row>
    <row r="296" spans="2:5">
      <c r="B296" s="10" t="str">
        <f t="shared" si="4"/>
        <v>Ekspozycja 5</v>
      </c>
      <c r="C296" s="11" t="s">
        <v>1138</v>
      </c>
      <c r="D296" s="11" t="s">
        <v>390</v>
      </c>
      <c r="E296" s="11" t="s">
        <v>873</v>
      </c>
    </row>
    <row r="297" spans="2:5">
      <c r="B297" s="10" t="str">
        <f t="shared" si="4"/>
        <v>Ekspozycja 6</v>
      </c>
      <c r="C297" s="11" t="s">
        <v>1139</v>
      </c>
      <c r="D297" s="11" t="s">
        <v>391</v>
      </c>
      <c r="E297" s="11" t="s">
        <v>873</v>
      </c>
    </row>
    <row r="298" spans="2:5">
      <c r="B298" s="10" t="str">
        <f t="shared" si="4"/>
        <v>Ekspozycja 7</v>
      </c>
      <c r="C298" s="11" t="s">
        <v>1140</v>
      </c>
      <c r="D298" s="11" t="s">
        <v>392</v>
      </c>
      <c r="E298" s="11" t="s">
        <v>873</v>
      </c>
    </row>
    <row r="299" spans="2:5">
      <c r="B299" s="10" t="str">
        <f t="shared" si="4"/>
        <v>Ekspozycja 8</v>
      </c>
      <c r="C299" s="11" t="s">
        <v>1141</v>
      </c>
      <c r="D299" s="11" t="s">
        <v>393</v>
      </c>
      <c r="E299" s="11" t="s">
        <v>873</v>
      </c>
    </row>
    <row r="300" spans="2:5">
      <c r="B300" s="10" t="str">
        <f t="shared" si="4"/>
        <v>Ekspozycja 9</v>
      </c>
      <c r="C300" s="11" t="s">
        <v>1142</v>
      </c>
      <c r="D300" s="11" t="s">
        <v>394</v>
      </c>
      <c r="E300" s="11" t="s">
        <v>873</v>
      </c>
    </row>
    <row r="301" spans="2:5">
      <c r="B301" s="10" t="str">
        <f t="shared" si="4"/>
        <v>Ekspozycja 10</v>
      </c>
      <c r="C301" s="11" t="s">
        <v>1143</v>
      </c>
      <c r="D301" s="11" t="s">
        <v>395</v>
      </c>
      <c r="E301" s="11" t="s">
        <v>873</v>
      </c>
    </row>
    <row r="302" spans="2:5">
      <c r="B302" s="10" t="str">
        <f t="shared" si="4"/>
        <v>Należności od pośredników wymagalnych od ponad 3 miesiący</v>
      </c>
      <c r="C302" s="11" t="s">
        <v>878</v>
      </c>
      <c r="D302" s="11" t="s">
        <v>400</v>
      </c>
      <c r="E302" s="11" t="s">
        <v>873</v>
      </c>
    </row>
    <row r="303" spans="2:5">
      <c r="B303" s="10" t="str">
        <f t="shared" si="4"/>
        <v>Pozostałe ekspozycje typu 2 inne niż należności od pośredników wymagalne od ponad 3 miesiący</v>
      </c>
      <c r="C303" s="11" t="s">
        <v>879</v>
      </c>
      <c r="D303" s="11" t="s">
        <v>401</v>
      </c>
      <c r="E303" s="11" t="s">
        <v>873</v>
      </c>
    </row>
    <row r="304" spans="2:5">
      <c r="B304" s="10" t="str">
        <f t="shared" si="4"/>
        <v>Wymóg kapitałowy dla ryzyka niewykonania zobowiązania przez kontrahenta</v>
      </c>
      <c r="C304" s="11" t="s">
        <v>402</v>
      </c>
      <c r="D304" s="11" t="s">
        <v>403</v>
      </c>
      <c r="E304" s="11" t="s">
        <v>873</v>
      </c>
    </row>
    <row r="305" spans="2:5">
      <c r="B305" s="10" t="str">
        <f t="shared" si="4"/>
        <v>SCR - ryzyko ubezpieczeniowe w ubezpieczeniach na życie</v>
      </c>
      <c r="C305" s="11" t="s">
        <v>880</v>
      </c>
      <c r="D305" s="11" t="s">
        <v>882</v>
      </c>
      <c r="E305" s="11" t="s">
        <v>881</v>
      </c>
    </row>
    <row r="306" spans="2:5">
      <c r="B306" s="10" t="str">
        <f t="shared" si="4"/>
        <v>Indeks</v>
      </c>
      <c r="C306" s="11" t="s">
        <v>40</v>
      </c>
      <c r="D306" s="11" t="s">
        <v>883</v>
      </c>
      <c r="E306" s="11" t="s">
        <v>881</v>
      </c>
    </row>
    <row r="307" spans="2:5">
      <c r="B307" s="10" t="str">
        <f t="shared" si="4"/>
        <v>Czy zastosowano uproszczenie dla ryzyka śmiertelności</v>
      </c>
      <c r="C307" s="11" t="s">
        <v>405</v>
      </c>
      <c r="D307" s="11" t="s">
        <v>884</v>
      </c>
      <c r="E307" s="11" t="s">
        <v>881</v>
      </c>
    </row>
    <row r="308" spans="2:5">
      <c r="B308" s="10" t="str">
        <f t="shared" si="4"/>
        <v>Czy zastosowano uproszczenie dla ryzyka długowieczności</v>
      </c>
      <c r="C308" s="11" t="s">
        <v>406</v>
      </c>
      <c r="D308" s="11" t="s">
        <v>886</v>
      </c>
      <c r="E308" s="11" t="s">
        <v>881</v>
      </c>
    </row>
    <row r="309" spans="2:5">
      <c r="B309" s="10" t="str">
        <f t="shared" si="4"/>
        <v>Czy zastosowano uproszczenie dla ryzyka niepełnosprawności - zachorowalności</v>
      </c>
      <c r="C309" s="11" t="s">
        <v>407</v>
      </c>
      <c r="D309" s="11" t="s">
        <v>887</v>
      </c>
      <c r="E309" s="11" t="s">
        <v>881</v>
      </c>
    </row>
    <row r="310" spans="2:5">
      <c r="B310" s="10" t="str">
        <f t="shared" si="4"/>
        <v>Czy zastosowano uproszczenie dla ryzyka związanego z rezygnacjami z umów</v>
      </c>
      <c r="C310" s="11" t="s">
        <v>408</v>
      </c>
      <c r="D310" s="11" t="s">
        <v>888</v>
      </c>
      <c r="E310" s="11" t="s">
        <v>881</v>
      </c>
    </row>
    <row r="311" spans="2:5">
      <c r="B311" s="10" t="str">
        <f t="shared" si="4"/>
        <v>Czy zastosowano uproszczenie dla ryzyka związanego z wysokością ponoszonych kosztów</v>
      </c>
      <c r="C311" s="11" t="s">
        <v>409</v>
      </c>
      <c r="D311" s="11" t="s">
        <v>889</v>
      </c>
      <c r="E311" s="11" t="s">
        <v>881</v>
      </c>
    </row>
    <row r="312" spans="2:5">
      <c r="B312" s="10" t="str">
        <f t="shared" si="4"/>
        <v>Czy zastosowano uproszczenie dla ryzyka katastroficznego</v>
      </c>
      <c r="C312" s="11" t="s">
        <v>410</v>
      </c>
      <c r="D312" s="11" t="s">
        <v>890</v>
      </c>
      <c r="E312" s="11" t="s">
        <v>881</v>
      </c>
    </row>
    <row r="313" spans="2:5">
      <c r="B313" s="10" t="str">
        <f t="shared" si="4"/>
        <v>Wykorzystany szok</v>
      </c>
      <c r="C313" s="11" t="s">
        <v>375</v>
      </c>
      <c r="D313" s="11" t="s">
        <v>891</v>
      </c>
      <c r="E313" s="11" t="s">
        <v>881</v>
      </c>
    </row>
    <row r="314" spans="2:5">
      <c r="B314" s="10" t="str">
        <f t="shared" si="4"/>
        <v xml:space="preserve">Ryzyko śmiertelności </v>
      </c>
      <c r="C314" s="11" t="s">
        <v>340</v>
      </c>
      <c r="D314" s="11" t="s">
        <v>341</v>
      </c>
      <c r="E314" s="11" t="s">
        <v>881</v>
      </c>
    </row>
    <row r="315" spans="2:5">
      <c r="B315" s="10" t="str">
        <f t="shared" si="4"/>
        <v>Ryzyko długowieczności</v>
      </c>
      <c r="C315" s="11" t="s">
        <v>411</v>
      </c>
      <c r="D315" s="11" t="s">
        <v>342</v>
      </c>
      <c r="E315" s="11" t="s">
        <v>881</v>
      </c>
    </row>
    <row r="316" spans="2:5">
      <c r="B316" s="10" t="str">
        <f t="shared" si="4"/>
        <v xml:space="preserve">Ryzyko niepełnosprawności - zachorowalności </v>
      </c>
      <c r="C316" s="11" t="s">
        <v>343</v>
      </c>
      <c r="D316" s="11" t="s">
        <v>344</v>
      </c>
      <c r="E316" s="11" t="s">
        <v>881</v>
      </c>
    </row>
    <row r="317" spans="2:5">
      <c r="B317" s="10" t="str">
        <f t="shared" si="4"/>
        <v xml:space="preserve">Ryzyko związane z wysokością ponoszonych kosztów </v>
      </c>
      <c r="C317" s="11" t="s">
        <v>345</v>
      </c>
      <c r="D317" s="11" t="s">
        <v>419</v>
      </c>
      <c r="E317" s="11" t="s">
        <v>881</v>
      </c>
    </row>
    <row r="318" spans="2:5">
      <c r="B318" s="10" t="str">
        <f t="shared" si="4"/>
        <v xml:space="preserve">Ryzyko rewizji wysokości rent </v>
      </c>
      <c r="C318" s="11" t="s">
        <v>346</v>
      </c>
      <c r="D318" s="11" t="s">
        <v>347</v>
      </c>
      <c r="E318" s="11" t="s">
        <v>881</v>
      </c>
    </row>
    <row r="319" spans="2:5">
      <c r="B319" s="10" t="str">
        <f t="shared" si="4"/>
        <v xml:space="preserve">Ryzyko katastroficzne </v>
      </c>
      <c r="C319" s="11" t="s">
        <v>339</v>
      </c>
      <c r="D319" s="11" t="s">
        <v>420</v>
      </c>
      <c r="E319" s="11" t="s">
        <v>881</v>
      </c>
    </row>
    <row r="320" spans="2:5">
      <c r="B320" s="10" t="str">
        <f t="shared" si="4"/>
        <v>Ryzyko związane z rezygnacjami z umów</v>
      </c>
      <c r="C320" s="11" t="s">
        <v>412</v>
      </c>
      <c r="D320" s="11" t="s">
        <v>338</v>
      </c>
      <c r="E320" s="11" t="s">
        <v>881</v>
      </c>
    </row>
    <row r="321" spans="2:5">
      <c r="B321" s="10" t="str">
        <f t="shared" si="4"/>
        <v>Ryzyko trwałego wzrostu wskaźnika rezygnacji z umów</v>
      </c>
      <c r="C321" s="11" t="s">
        <v>413</v>
      </c>
      <c r="D321" s="11" t="s">
        <v>414</v>
      </c>
      <c r="E321" s="11" t="s">
        <v>881</v>
      </c>
    </row>
    <row r="322" spans="2:5">
      <c r="B322" s="10" t="str">
        <f t="shared" si="4"/>
        <v>Ryzyko trwałego spadku wskaźnika rezygnacji z umów</v>
      </c>
      <c r="C322" s="11" t="s">
        <v>415</v>
      </c>
      <c r="D322" s="11" t="s">
        <v>416</v>
      </c>
      <c r="E322" s="11" t="s">
        <v>881</v>
      </c>
    </row>
    <row r="323" spans="2:5">
      <c r="B323" s="10" t="str">
        <f t="shared" si="4"/>
        <v>Ryzyko masowej rezygnacji z umów</v>
      </c>
      <c r="C323" s="11" t="s">
        <v>417</v>
      </c>
      <c r="D323" s="11" t="s">
        <v>418</v>
      </c>
      <c r="E323" s="11" t="s">
        <v>881</v>
      </c>
    </row>
    <row r="324" spans="2:5">
      <c r="B324" s="10" t="str">
        <f t="shared" si="4"/>
        <v>Wymóg kapitałowy dla ryzyka ubez. w ubezpieczeniach na życie</v>
      </c>
      <c r="C324" s="11" t="s">
        <v>893</v>
      </c>
      <c r="D324" s="11" t="s">
        <v>421</v>
      </c>
      <c r="E324" s="11" t="s">
        <v>881</v>
      </c>
    </row>
    <row r="325" spans="2:5">
      <c r="B325" s="10" t="str">
        <f t="shared" si="4"/>
        <v>Suma wymogów kapitałowych dla ryzyka ubez. w ubezpieczeniach na życie</v>
      </c>
      <c r="C325" s="11" t="s">
        <v>892</v>
      </c>
      <c r="D325" s="11" t="s">
        <v>422</v>
      </c>
      <c r="E325" s="11" t="s">
        <v>881</v>
      </c>
    </row>
    <row r="326" spans="2:5">
      <c r="B326" s="10" t="str">
        <f t="shared" si="4"/>
        <v>SCR - ryzyko katastroficzne</v>
      </c>
      <c r="C326" s="11" t="s">
        <v>895</v>
      </c>
      <c r="D326" s="11" t="s">
        <v>897</v>
      </c>
      <c r="E326" s="11" t="s">
        <v>896</v>
      </c>
    </row>
    <row r="327" spans="2:5">
      <c r="B327" s="10" t="str">
        <f t="shared" si="4"/>
        <v>Ryzyko katastroficzne z ubezpieczeń innych niż na życie</v>
      </c>
      <c r="C327" s="11" t="s">
        <v>898</v>
      </c>
      <c r="D327" s="11" t="s">
        <v>452</v>
      </c>
      <c r="E327" s="11" t="s">
        <v>896</v>
      </c>
    </row>
    <row r="328" spans="2:5">
      <c r="B328" s="10" t="str">
        <f t="shared" si="4"/>
        <v>SCR brutto
(bez uwzględnienia technik ograniczania ryzyka)</v>
      </c>
      <c r="C328" s="11" t="s">
        <v>899</v>
      </c>
      <c r="D328" s="11" t="s">
        <v>900</v>
      </c>
      <c r="E328" s="11" t="s">
        <v>896</v>
      </c>
    </row>
    <row r="329" spans="2:5">
      <c r="B329" s="10" t="str">
        <f t="shared" si="4"/>
        <v>Techniki ograniczania ryzyka</v>
      </c>
      <c r="C329" s="11" t="s">
        <v>465</v>
      </c>
      <c r="D329" s="11" t="s">
        <v>466</v>
      </c>
      <c r="E329" s="11" t="s">
        <v>896</v>
      </c>
    </row>
    <row r="330" spans="2:5" ht="24.75">
      <c r="B330" s="10" t="str">
        <f t="shared" si="4"/>
        <v>SCR netto
(z uwzględnieniem technik ograniczania ryzyka)</v>
      </c>
      <c r="C330" s="48" t="s">
        <v>901</v>
      </c>
      <c r="D330" s="11" t="s">
        <v>902</v>
      </c>
      <c r="E330" s="11" t="s">
        <v>896</v>
      </c>
    </row>
    <row r="331" spans="2:5">
      <c r="B331" s="10" t="str">
        <f t="shared" ref="B331:B394" si="5">IF($C$5=$C$7,C331,D331)</f>
        <v>Ryzyko katastrof naturalnych</v>
      </c>
      <c r="C331" s="11" t="s">
        <v>467</v>
      </c>
      <c r="D331" s="11" t="s">
        <v>468</v>
      </c>
      <c r="E331" s="11" t="s">
        <v>896</v>
      </c>
    </row>
    <row r="332" spans="2:5">
      <c r="B332" s="10" t="str">
        <f t="shared" si="5"/>
        <v>Huragan</v>
      </c>
      <c r="C332" s="11" t="s">
        <v>442</v>
      </c>
      <c r="D332" s="11" t="s">
        <v>443</v>
      </c>
      <c r="E332" s="11" t="s">
        <v>896</v>
      </c>
    </row>
    <row r="333" spans="2:5">
      <c r="B333" s="10" t="str">
        <f t="shared" si="5"/>
        <v>Powódź</v>
      </c>
      <c r="C333" s="11" t="s">
        <v>444</v>
      </c>
      <c r="D333" s="11" t="s">
        <v>445</v>
      </c>
      <c r="E333" s="11" t="s">
        <v>896</v>
      </c>
    </row>
    <row r="334" spans="2:5">
      <c r="B334" s="10" t="str">
        <f t="shared" si="5"/>
        <v>Trzęsienie ziemi</v>
      </c>
      <c r="C334" s="11" t="s">
        <v>446</v>
      </c>
      <c r="D334" s="11" t="s">
        <v>447</v>
      </c>
      <c r="E334" s="11" t="s">
        <v>896</v>
      </c>
    </row>
    <row r="335" spans="2:5">
      <c r="B335" s="10" t="str">
        <f t="shared" si="5"/>
        <v>Gradobicie</v>
      </c>
      <c r="C335" s="11" t="s">
        <v>448</v>
      </c>
      <c r="D335" s="11" t="s">
        <v>449</v>
      </c>
      <c r="E335" s="11" t="s">
        <v>896</v>
      </c>
    </row>
    <row r="336" spans="2:5">
      <c r="B336" s="10" t="str">
        <f t="shared" si="5"/>
        <v>Osunięcie się ziemi</v>
      </c>
      <c r="C336" s="11" t="s">
        <v>450</v>
      </c>
      <c r="D336" s="11" t="s">
        <v>451</v>
      </c>
      <c r="E336" s="11" t="s">
        <v>896</v>
      </c>
    </row>
    <row r="337" spans="2:5">
      <c r="B337" s="10" t="str">
        <f t="shared" si="5"/>
        <v>Efekt dywersyfikacji pomiędzy zdarzeniami</v>
      </c>
      <c r="C337" s="11" t="s">
        <v>469</v>
      </c>
      <c r="D337" s="11" t="s">
        <v>470</v>
      </c>
      <c r="E337" s="11" t="s">
        <v>896</v>
      </c>
    </row>
    <row r="338" spans="2:5">
      <c r="B338" s="10" t="str">
        <f t="shared" si="5"/>
        <v>Ryzyko katastroficzne dla reasekuracji nieproporcjonalnej</v>
      </c>
      <c r="C338" s="11" t="s">
        <v>903</v>
      </c>
      <c r="D338" s="11" t="s">
        <v>471</v>
      </c>
      <c r="E338" s="11" t="s">
        <v>896</v>
      </c>
    </row>
    <row r="339" spans="2:5">
      <c r="B339" s="10" t="str">
        <f t="shared" si="5"/>
        <v>Ryzyko katastrof antropogenicznych</v>
      </c>
      <c r="C339" s="11" t="s">
        <v>472</v>
      </c>
      <c r="D339" s="11" t="s">
        <v>473</v>
      </c>
      <c r="E339" s="11" t="s">
        <v>896</v>
      </c>
    </row>
    <row r="340" spans="2:5">
      <c r="B340" s="10" t="str">
        <f t="shared" si="5"/>
        <v>OC komunikacyjne</v>
      </c>
      <c r="C340" s="11" t="s">
        <v>453</v>
      </c>
      <c r="D340" s="11" t="s">
        <v>454</v>
      </c>
      <c r="E340" s="11" t="s">
        <v>896</v>
      </c>
    </row>
    <row r="341" spans="2:5">
      <c r="B341" s="10" t="str">
        <f t="shared" si="5"/>
        <v>Morskie</v>
      </c>
      <c r="C341" s="11" t="s">
        <v>455</v>
      </c>
      <c r="D341" s="11" t="s">
        <v>456</v>
      </c>
      <c r="E341" s="11" t="s">
        <v>896</v>
      </c>
    </row>
    <row r="342" spans="2:5">
      <c r="B342" s="10" t="str">
        <f t="shared" si="5"/>
        <v>Lotnicze</v>
      </c>
      <c r="C342" s="11" t="s">
        <v>457</v>
      </c>
      <c r="D342" s="11" t="s">
        <v>458</v>
      </c>
      <c r="E342" s="11" t="s">
        <v>896</v>
      </c>
    </row>
    <row r="343" spans="2:5">
      <c r="B343" s="10" t="str">
        <f t="shared" si="5"/>
        <v>Pożar</v>
      </c>
      <c r="C343" s="11" t="s">
        <v>459</v>
      </c>
      <c r="D343" s="11" t="s">
        <v>460</v>
      </c>
      <c r="E343" s="11" t="s">
        <v>896</v>
      </c>
    </row>
    <row r="344" spans="2:5">
      <c r="B344" s="10" t="str">
        <f t="shared" si="5"/>
        <v>OC</v>
      </c>
      <c r="C344" s="11" t="s">
        <v>461</v>
      </c>
      <c r="D344" s="11" t="s">
        <v>462</v>
      </c>
      <c r="E344" s="11" t="s">
        <v>896</v>
      </c>
    </row>
    <row r="345" spans="2:5">
      <c r="B345" s="10" t="str">
        <f t="shared" si="5"/>
        <v>Kredyty i gwarancje</v>
      </c>
      <c r="C345" s="11" t="s">
        <v>463</v>
      </c>
      <c r="D345" s="11" t="s">
        <v>464</v>
      </c>
      <c r="E345" s="11" t="s">
        <v>896</v>
      </c>
    </row>
    <row r="346" spans="2:5">
      <c r="B346" s="10" t="str">
        <f t="shared" si="5"/>
        <v>Pozostałe ryzyko katastroficzne</v>
      </c>
      <c r="C346" s="11" t="s">
        <v>474</v>
      </c>
      <c r="D346" s="11" t="s">
        <v>475</v>
      </c>
      <c r="E346" s="11" t="s">
        <v>896</v>
      </c>
    </row>
    <row r="347" spans="2:5">
      <c r="B347" s="10" t="str">
        <f t="shared" si="5"/>
        <v>Wymóg kapitałowy dla ryzyka katastroficznego przed dywersyfikacją</v>
      </c>
      <c r="C347" s="11" t="s">
        <v>476</v>
      </c>
      <c r="D347" s="11" t="s">
        <v>477</v>
      </c>
      <c r="E347" s="11" t="s">
        <v>896</v>
      </c>
    </row>
    <row r="348" spans="2:5">
      <c r="B348" s="10" t="str">
        <f t="shared" si="5"/>
        <v>Wymóg kapitałowy dla ryzyka katastroficznego po dywersyfikacji</v>
      </c>
      <c r="C348" s="11" t="s">
        <v>478</v>
      </c>
      <c r="D348" s="11" t="s">
        <v>479</v>
      </c>
      <c r="E348" s="11" t="s">
        <v>896</v>
      </c>
    </row>
    <row r="349" spans="2:5">
      <c r="B349" s="10" t="str">
        <f t="shared" si="5"/>
        <v>Ryzyko katastroficzne z ubezpieczeń zdrowotnych</v>
      </c>
      <c r="C349" s="11" t="s">
        <v>517</v>
      </c>
      <c r="D349" s="11" t="s">
        <v>480</v>
      </c>
      <c r="E349" s="11" t="s">
        <v>896</v>
      </c>
    </row>
    <row r="350" spans="2:5">
      <c r="B350" s="10" t="str">
        <f t="shared" si="5"/>
        <v>Wymóg kapitałowy</v>
      </c>
      <c r="C350" s="11" t="s">
        <v>522</v>
      </c>
      <c r="D350" s="11" t="s">
        <v>523</v>
      </c>
      <c r="E350" s="11" t="s">
        <v>896</v>
      </c>
    </row>
    <row r="351" spans="2:5">
      <c r="B351" s="10" t="str">
        <f t="shared" si="5"/>
        <v>Wypadki masowe</v>
      </c>
      <c r="C351" s="11" t="s">
        <v>481</v>
      </c>
      <c r="D351" s="11" t="s">
        <v>482</v>
      </c>
      <c r="E351" s="11" t="s">
        <v>896</v>
      </c>
    </row>
    <row r="352" spans="2:5">
      <c r="B352" s="10" t="str">
        <f t="shared" si="5"/>
        <v>Koncentracja wypadków</v>
      </c>
      <c r="C352" s="11" t="s">
        <v>483</v>
      </c>
      <c r="D352" s="11" t="s">
        <v>484</v>
      </c>
      <c r="E352" s="11" t="s">
        <v>896</v>
      </c>
    </row>
    <row r="353" spans="2:5">
      <c r="B353" s="10" t="str">
        <f t="shared" si="5"/>
        <v>Pandemia</v>
      </c>
      <c r="C353" s="11" t="s">
        <v>485</v>
      </c>
      <c r="D353" s="11" t="s">
        <v>486</v>
      </c>
      <c r="E353" s="11" t="s">
        <v>896</v>
      </c>
    </row>
    <row r="354" spans="2:5">
      <c r="B354" s="10" t="str">
        <f t="shared" si="5"/>
        <v>SCR - ryzyko operacyjne</v>
      </c>
      <c r="C354" s="11" t="s">
        <v>904</v>
      </c>
      <c r="D354" s="11" t="s">
        <v>905</v>
      </c>
      <c r="E354" s="11" t="s">
        <v>906</v>
      </c>
    </row>
    <row r="355" spans="2:5">
      <c r="B355" s="10" t="str">
        <f t="shared" si="5"/>
        <v>Element</v>
      </c>
      <c r="C355" s="11" t="s">
        <v>423</v>
      </c>
      <c r="D355" s="11" t="s">
        <v>424</v>
      </c>
      <c r="E355" s="11" t="s">
        <v>906</v>
      </c>
    </row>
    <row r="356" spans="2:5">
      <c r="B356" s="10" t="str">
        <f t="shared" si="5"/>
        <v>Wartość</v>
      </c>
      <c r="C356" s="11" t="s">
        <v>161</v>
      </c>
      <c r="D356" s="11" t="s">
        <v>162</v>
      </c>
      <c r="E356" s="11" t="s">
        <v>906</v>
      </c>
    </row>
    <row r="357" spans="2:5">
      <c r="B357" s="10" t="str">
        <f t="shared" si="5"/>
        <v>RTU brutto w ubezpieczeniach na życie (z wyłączeniem marginesu ryzyka)</v>
      </c>
      <c r="C357" s="11" t="s">
        <v>908</v>
      </c>
      <c r="D357" s="11" t="s">
        <v>426</v>
      </c>
      <c r="E357" s="11" t="s">
        <v>906</v>
      </c>
    </row>
    <row r="358" spans="2:5">
      <c r="B358" s="10" t="str">
        <f t="shared" si="5"/>
        <v>RTU brutto w ubezpieczeniach związanych z ubezpieczeniowym funduszem kapitałowym (z wyłączeniem marginesu ryzyka)</v>
      </c>
      <c r="C358" s="11" t="s">
        <v>907</v>
      </c>
      <c r="D358" s="11" t="s">
        <v>427</v>
      </c>
      <c r="E358" s="11" t="s">
        <v>906</v>
      </c>
    </row>
    <row r="359" spans="2:5">
      <c r="B359" s="10" t="str">
        <f t="shared" si="5"/>
        <v>RTU brutto w ubezpieczeniach innych niż ubezpieczenia na życie (z wyłączeniem marginesu ryzyka)</v>
      </c>
      <c r="C359" s="11" t="s">
        <v>909</v>
      </c>
      <c r="D359" s="11" t="s">
        <v>428</v>
      </c>
      <c r="E359" s="11" t="s">
        <v>906</v>
      </c>
    </row>
    <row r="360" spans="2:5">
      <c r="B360" s="10" t="str">
        <f t="shared" si="5"/>
        <v xml:space="preserve">Wymóg kapitałowy z tytułu ryzyka operacyjnego w oparciu o RTU </v>
      </c>
      <c r="C360" s="11" t="s">
        <v>910</v>
      </c>
      <c r="D360" s="11" t="s">
        <v>429</v>
      </c>
      <c r="E360" s="11" t="s">
        <v>906</v>
      </c>
    </row>
    <row r="361" spans="2:5">
      <c r="B361" s="10" t="str">
        <f t="shared" si="5"/>
        <v xml:space="preserve">Składka zarobiona brutto w ubezpieczeniach na życie (poprzednie 12 miesięcy) </v>
      </c>
      <c r="C361" s="11" t="s">
        <v>911</v>
      </c>
      <c r="D361" s="11" t="s">
        <v>430</v>
      </c>
      <c r="E361" s="11" t="s">
        <v>906</v>
      </c>
    </row>
    <row r="362" spans="2:5">
      <c r="B362" s="10" t="str">
        <f t="shared" si="5"/>
        <v>Składka zarobiona brutto w ubezpieczeniach związanych z ubezpieczeniowym funduszem kapitałowym (poprzednie 12 miesięcy)</v>
      </c>
      <c r="C362" s="11" t="s">
        <v>912</v>
      </c>
      <c r="D362" s="11" t="s">
        <v>431</v>
      </c>
      <c r="E362" s="11" t="s">
        <v>906</v>
      </c>
    </row>
    <row r="363" spans="2:5">
      <c r="B363" s="10" t="str">
        <f t="shared" si="5"/>
        <v xml:space="preserve">Składka zarobiona brutto w ubezpieczeniach innych niż ubezpieczenia na życie (poprzednie 12 miesięcy) </v>
      </c>
      <c r="C363" s="11" t="s">
        <v>913</v>
      </c>
      <c r="D363" s="11" t="s">
        <v>432</v>
      </c>
      <c r="E363" s="11" t="s">
        <v>906</v>
      </c>
    </row>
    <row r="364" spans="2:5">
      <c r="B364" s="10" t="str">
        <f t="shared" si="5"/>
        <v>Składka zarobiona brutto w ubezpieczeniach na życie (12 miesięcy poprzedzających poprzednie 12 miesięcy)</v>
      </c>
      <c r="C364" s="11" t="s">
        <v>914</v>
      </c>
      <c r="D364" s="11" t="s">
        <v>433</v>
      </c>
      <c r="E364" s="11" t="s">
        <v>906</v>
      </c>
    </row>
    <row r="365" spans="2:5">
      <c r="B365" s="10" t="str">
        <f t="shared" si="5"/>
        <v>Składka zarobiona brutto w ubezpieczeniach związanych z ubezpieczeniowym funduszem kapitałowym (12 miesięcy poprzedzających poprzednie 12 miesięcy)</v>
      </c>
      <c r="C365" s="11" t="s">
        <v>915</v>
      </c>
      <c r="D365" s="11" t="s">
        <v>434</v>
      </c>
      <c r="E365" s="11" t="s">
        <v>906</v>
      </c>
    </row>
    <row r="366" spans="2:5">
      <c r="B366" s="10" t="str">
        <f t="shared" si="5"/>
        <v>Składka zarobiona brutto w ubezpieczeniach innych niż ubezpieczenia na życie (12 miesięcy poprzedzających poprzednie 12 miesięcy)</v>
      </c>
      <c r="C366" s="11" t="s">
        <v>916</v>
      </c>
      <c r="D366" s="11" t="s">
        <v>435</v>
      </c>
      <c r="E366" s="11" t="s">
        <v>906</v>
      </c>
    </row>
    <row r="367" spans="2:5">
      <c r="B367" s="10" t="str">
        <f t="shared" si="5"/>
        <v xml:space="preserve">Wymóg kapitałowy z tytułu ryzyka operacyjnego w oparciu o składkę zarobioną </v>
      </c>
      <c r="C367" s="11" t="s">
        <v>917</v>
      </c>
      <c r="D367" s="11" t="s">
        <v>436</v>
      </c>
      <c r="E367" s="11" t="s">
        <v>906</v>
      </c>
    </row>
    <row r="368" spans="2:5">
      <c r="B368" s="10" t="str">
        <f t="shared" si="5"/>
        <v>Wymóg kapitałowy z tytułu narzutu na ryzyko operacyjne przed ograniczeniem z góry</v>
      </c>
      <c r="C368" s="11" t="s">
        <v>918</v>
      </c>
      <c r="D368" s="11" t="s">
        <v>437</v>
      </c>
      <c r="E368" s="11" t="s">
        <v>906</v>
      </c>
    </row>
    <row r="369" spans="2:5">
      <c r="B369" s="10" t="str">
        <f t="shared" si="5"/>
        <v>Ograniczenie wynikające z wartości BSCR</v>
      </c>
      <c r="C369" s="11" t="s">
        <v>1144</v>
      </c>
      <c r="D369" s="11" t="s">
        <v>438</v>
      </c>
      <c r="E369" s="11" t="s">
        <v>906</v>
      </c>
    </row>
    <row r="370" spans="2:5">
      <c r="B370" s="10" t="str">
        <f t="shared" si="5"/>
        <v>Wymóg kapitałowy z tytułu narzutu na ryzyko operacyjne po ograniczeniu z góry</v>
      </c>
      <c r="C370" s="11" t="s">
        <v>919</v>
      </c>
      <c r="D370" s="11" t="s">
        <v>439</v>
      </c>
      <c r="E370" s="11" t="s">
        <v>906</v>
      </c>
    </row>
    <row r="371" spans="2:5">
      <c r="B371" s="10" t="str">
        <f t="shared" si="5"/>
        <v>Koszty (bez kosztów akwizycji) poniesione w związku z ubezpieczeniami związanymi z ubezpieczeniowym funduszem kapitałowym (poprzednie 12 miesięcy)</v>
      </c>
      <c r="C371" s="11" t="s">
        <v>1173</v>
      </c>
      <c r="D371" s="11" t="s">
        <v>1174</v>
      </c>
      <c r="E371" s="11" t="s">
        <v>906</v>
      </c>
    </row>
    <row r="372" spans="2:5">
      <c r="B372" s="10" t="str">
        <f t="shared" si="5"/>
        <v>Wymóg kapitałowy dla ryzyka operacyjnego</v>
      </c>
      <c r="C372" s="11" t="s">
        <v>440</v>
      </c>
      <c r="D372" s="11" t="s">
        <v>441</v>
      </c>
      <c r="E372" s="11" t="s">
        <v>906</v>
      </c>
    </row>
    <row r="373" spans="2:5">
      <c r="B373" s="10" t="str">
        <f t="shared" si="5"/>
        <v>SCR - ryzyko ubezpieczeniowe w ubezpieczeniach innych niż na życie</v>
      </c>
      <c r="C373" s="11" t="s">
        <v>926</v>
      </c>
      <c r="D373" s="11" t="s">
        <v>927</v>
      </c>
      <c r="E373" s="11" t="s">
        <v>928</v>
      </c>
    </row>
    <row r="374" spans="2:5">
      <c r="B374" s="10" t="str">
        <f t="shared" si="5"/>
        <v>Odchylenie standardowe dla ryzyka składki</v>
      </c>
      <c r="C374" s="11" t="s">
        <v>496</v>
      </c>
      <c r="D374" s="11" t="s">
        <v>497</v>
      </c>
      <c r="E374" s="11" t="s">
        <v>928</v>
      </c>
    </row>
    <row r="375" spans="2:5">
      <c r="B375" s="10" t="str">
        <f t="shared" si="5"/>
        <v>Odchylenie standardowe dla ryzyka rezerw</v>
      </c>
      <c r="C375" s="11" t="s">
        <v>498</v>
      </c>
      <c r="D375" s="11" t="s">
        <v>499</v>
      </c>
      <c r="E375" s="11" t="s">
        <v>928</v>
      </c>
    </row>
    <row r="376" spans="2:5">
      <c r="B376" s="10" t="str">
        <f t="shared" si="5"/>
        <v>Miara wielkości ryzyka składki i rezerw</v>
      </c>
      <c r="C376" s="11" t="s">
        <v>500</v>
      </c>
      <c r="D376" s="11" t="s">
        <v>501</v>
      </c>
      <c r="E376" s="11" t="s">
        <v>928</v>
      </c>
    </row>
    <row r="377" spans="2:5">
      <c r="B377" s="10" t="str">
        <f t="shared" si="5"/>
        <v>Odchylenie standardowe</v>
      </c>
      <c r="C377" s="11" t="s">
        <v>930</v>
      </c>
      <c r="D377" s="11" t="s">
        <v>929</v>
      </c>
      <c r="E377" s="11" t="s">
        <v>928</v>
      </c>
    </row>
    <row r="378" spans="2:5">
      <c r="B378" s="10" t="str">
        <f t="shared" si="5"/>
        <v>Współczynnik korygujący dla reasekuracji nieproporcjonalnej</v>
      </c>
      <c r="C378" s="11" t="s">
        <v>538</v>
      </c>
      <c r="D378" s="11" t="s">
        <v>931</v>
      </c>
      <c r="E378" s="11" t="s">
        <v>928</v>
      </c>
    </row>
    <row r="379" spans="2:5">
      <c r="B379" s="10" t="str">
        <f t="shared" si="5"/>
        <v>Miara wielkości ryzyka składki (Vprem)</v>
      </c>
      <c r="C379" s="11" t="s">
        <v>502</v>
      </c>
      <c r="D379" s="11" t="s">
        <v>932</v>
      </c>
      <c r="E379" s="11" t="s">
        <v>928</v>
      </c>
    </row>
    <row r="380" spans="2:5">
      <c r="B380" s="10" t="str">
        <f t="shared" si="5"/>
        <v>Miara wielkości ryzyka rezerw (Vres)</v>
      </c>
      <c r="C380" s="11" t="s">
        <v>503</v>
      </c>
      <c r="D380" s="11" t="s">
        <v>933</v>
      </c>
      <c r="E380" s="11" t="s">
        <v>928</v>
      </c>
    </row>
    <row r="381" spans="2:5">
      <c r="B381" s="10" t="str">
        <f t="shared" si="5"/>
        <v>Dywersyfikacja geograficzna</v>
      </c>
      <c r="C381" s="11" t="s">
        <v>504</v>
      </c>
      <c r="D381" s="11" t="s">
        <v>505</v>
      </c>
      <c r="E381" s="11" t="s">
        <v>928</v>
      </c>
    </row>
    <row r="382" spans="2:5">
      <c r="B382" s="10" t="str">
        <f t="shared" si="5"/>
        <v>Miara wielkości ryzyka składki i rezerw (V)</v>
      </c>
      <c r="C382" s="11" t="s">
        <v>506</v>
      </c>
      <c r="D382" s="11" t="s">
        <v>934</v>
      </c>
      <c r="E382" s="11" t="s">
        <v>928</v>
      </c>
    </row>
    <row r="383" spans="2:5">
      <c r="B383" s="10" t="str">
        <f t="shared" si="5"/>
        <v>Odchylenie standardowe dla ryzyka składki i rezerw</v>
      </c>
      <c r="C383" s="11" t="s">
        <v>557</v>
      </c>
      <c r="D383" s="11" t="s">
        <v>935</v>
      </c>
      <c r="E383" s="11" t="s">
        <v>928</v>
      </c>
    </row>
    <row r="384" spans="2:5">
      <c r="B384" s="10" t="str">
        <f t="shared" si="5"/>
        <v>V*odchylenie standardowe</v>
      </c>
      <c r="C384" s="11" t="s">
        <v>596</v>
      </c>
      <c r="D384" s="11" t="s">
        <v>597</v>
      </c>
      <c r="E384" s="11" t="s">
        <v>928</v>
      </c>
    </row>
    <row r="385" spans="2:5">
      <c r="B385" s="10" t="str">
        <f t="shared" si="5"/>
        <v>Ryzyko składki i rezerw</v>
      </c>
      <c r="C385" s="11" t="s">
        <v>936</v>
      </c>
      <c r="D385" s="11" t="s">
        <v>937</v>
      </c>
      <c r="E385" s="11" t="s">
        <v>928</v>
      </c>
    </row>
    <row r="386" spans="2:5">
      <c r="B386" s="10" t="str">
        <f t="shared" si="5"/>
        <v>Miara ryzyka - razem</v>
      </c>
      <c r="C386" s="10" t="s">
        <v>939</v>
      </c>
      <c r="D386" s="11" t="s">
        <v>938</v>
      </c>
      <c r="E386" s="11" t="s">
        <v>928</v>
      </c>
    </row>
    <row r="387" spans="2:5">
      <c r="B387" s="10" t="str">
        <f t="shared" si="5"/>
        <v>Łączne odchylenie standardowe</v>
      </c>
      <c r="C387" s="10" t="s">
        <v>510</v>
      </c>
      <c r="D387" s="11" t="s">
        <v>511</v>
      </c>
      <c r="E387" s="11" t="s">
        <v>928</v>
      </c>
    </row>
    <row r="388" spans="2:5">
      <c r="B388" s="10" t="str">
        <f t="shared" si="5"/>
        <v>Wymóg kapitałowy dla ryzyka składki i rezerw</v>
      </c>
      <c r="C388" s="11" t="s">
        <v>941</v>
      </c>
      <c r="D388" s="11" t="s">
        <v>940</v>
      </c>
      <c r="E388" s="11" t="s">
        <v>928</v>
      </c>
    </row>
    <row r="389" spans="2:5">
      <c r="B389" s="10" t="str">
        <f t="shared" si="5"/>
        <v>Wymóg kapitałowy</v>
      </c>
      <c r="C389" s="11" t="s">
        <v>522</v>
      </c>
      <c r="D389" s="11" t="s">
        <v>942</v>
      </c>
      <c r="E389" s="11" t="s">
        <v>928</v>
      </c>
    </row>
    <row r="390" spans="2:5">
      <c r="B390" s="10" t="str">
        <f t="shared" si="5"/>
        <v xml:space="preserve">Wymóg kapitałowy dla ryzyka związanego z rezygnacjami z umów </v>
      </c>
      <c r="C390" s="11" t="s">
        <v>943</v>
      </c>
      <c r="D390" s="11" t="s">
        <v>944</v>
      </c>
      <c r="E390" s="11" t="s">
        <v>928</v>
      </c>
    </row>
    <row r="391" spans="2:5">
      <c r="B391" s="10" t="str">
        <f t="shared" si="5"/>
        <v>Wymóg kapitałowy dla ryzyka katastroficznego</v>
      </c>
      <c r="C391" s="11" t="s">
        <v>945</v>
      </c>
      <c r="D391" s="11" t="s">
        <v>946</v>
      </c>
      <c r="E391" s="11" t="s">
        <v>928</v>
      </c>
    </row>
    <row r="392" spans="2:5">
      <c r="B392" s="10" t="str">
        <f t="shared" si="5"/>
        <v>Suma wymogów kapitałowych dla ryzyka ubezpieczeniowego w ubezpieczeniach innych niż na życie</v>
      </c>
      <c r="C392" s="11" t="s">
        <v>984</v>
      </c>
      <c r="D392" s="11" t="s">
        <v>598</v>
      </c>
      <c r="E392" s="11" t="s">
        <v>928</v>
      </c>
    </row>
    <row r="393" spans="2:5">
      <c r="B393" s="10" t="str">
        <f t="shared" si="5"/>
        <v>Wymóg kapitałowy dla ryzyka ubezpieczeniowego w ubezpieczeniach innych niż na życie</v>
      </c>
      <c r="C393" s="11" t="s">
        <v>985</v>
      </c>
      <c r="D393" s="11" t="s">
        <v>947</v>
      </c>
      <c r="E393" s="11" t="s">
        <v>928</v>
      </c>
    </row>
    <row r="394" spans="2:5">
      <c r="B394" s="10" t="str">
        <f t="shared" si="5"/>
        <v>Odchylenie standardowe dla ryzyka składki</v>
      </c>
      <c r="C394" s="11" t="s">
        <v>496</v>
      </c>
      <c r="D394" s="11" t="s">
        <v>949</v>
      </c>
      <c r="E394" s="11" t="s">
        <v>870</v>
      </c>
    </row>
    <row r="395" spans="2:5">
      <c r="B395" s="10" t="str">
        <f t="shared" ref="B395:B449" si="6">IF($C$5=$C$7,C395,D395)</f>
        <v>SCR - ryzyko ubezpieczeniowe w ubezpieczeniach zdrowotnych</v>
      </c>
      <c r="C395" s="11" t="s">
        <v>951</v>
      </c>
      <c r="D395" s="11" t="s">
        <v>952</v>
      </c>
      <c r="E395" s="11" t="s">
        <v>953</v>
      </c>
    </row>
    <row r="396" spans="2:5">
      <c r="B396" s="10" t="str">
        <f t="shared" si="6"/>
        <v>Czy zastosowano uproszczenie dla ryzyka śmiertelności</v>
      </c>
      <c r="C396" s="11" t="s">
        <v>405</v>
      </c>
      <c r="D396" s="11" t="s">
        <v>487</v>
      </c>
      <c r="E396" s="11" t="s">
        <v>953</v>
      </c>
    </row>
    <row r="397" spans="2:5">
      <c r="B397" s="10" t="str">
        <f t="shared" si="6"/>
        <v>Czy zastosowano uproszczenie dla ryzyka długowieczności</v>
      </c>
      <c r="C397" s="11" t="s">
        <v>406</v>
      </c>
      <c r="D397" s="11" t="s">
        <v>488</v>
      </c>
      <c r="E397" s="11" t="s">
        <v>953</v>
      </c>
    </row>
    <row r="398" spans="2:5">
      <c r="B398" s="10" t="str">
        <f t="shared" si="6"/>
        <v>Czy zastosowano uproszczenie dla ryzyka niepełnosprawności - zachorowalności</v>
      </c>
      <c r="C398" s="11" t="s">
        <v>407</v>
      </c>
      <c r="D398" s="11" t="s">
        <v>489</v>
      </c>
      <c r="E398" s="11" t="s">
        <v>953</v>
      </c>
    </row>
    <row r="399" spans="2:5">
      <c r="B399" s="10" t="str">
        <f t="shared" si="6"/>
        <v>Czy zastosowano uproszczenie dla ryzyka związanego z rezygnacjami z umów</v>
      </c>
      <c r="C399" s="11" t="s">
        <v>408</v>
      </c>
      <c r="D399" s="11" t="s">
        <v>490</v>
      </c>
      <c r="E399" s="11" t="s">
        <v>953</v>
      </c>
    </row>
    <row r="400" spans="2:5">
      <c r="B400" s="10" t="str">
        <f t="shared" si="6"/>
        <v>Czy zastosowano uproszczenie dla ryzyka związanego z wysokością ponoszonych kosztów</v>
      </c>
      <c r="C400" s="11" t="s">
        <v>409</v>
      </c>
      <c r="D400" s="11" t="s">
        <v>491</v>
      </c>
      <c r="E400" s="11" t="s">
        <v>953</v>
      </c>
    </row>
    <row r="401" spans="2:5">
      <c r="B401" s="10" t="str">
        <f t="shared" si="6"/>
        <v>Wymóg kapitałowy dla ryzyka ubezpieczeniowego w ubezpieczeniach zdrowotnych o charakterze ubezpieczeń na życie</v>
      </c>
      <c r="C401" s="11" t="s">
        <v>492</v>
      </c>
      <c r="D401" s="11" t="s">
        <v>493</v>
      </c>
      <c r="E401" s="11" t="s">
        <v>953</v>
      </c>
    </row>
    <row r="402" spans="2:5">
      <c r="B402" s="10" t="str">
        <f t="shared" si="6"/>
        <v>Wykorzystany szok</v>
      </c>
      <c r="C402" s="11" t="s">
        <v>375</v>
      </c>
      <c r="D402" s="11" t="s">
        <v>376</v>
      </c>
      <c r="E402" s="11" t="s">
        <v>953</v>
      </c>
    </row>
    <row r="403" spans="2:5">
      <c r="B403" s="10" t="str">
        <f t="shared" si="6"/>
        <v>Suma wymogów kapitałowych dla ryzyka ubezpieczeniowego w ubezpieczeniach zdrowotnych o charakterze ubezpieczeń na życie</v>
      </c>
      <c r="C403" s="11" t="s">
        <v>494</v>
      </c>
      <c r="D403" s="11" t="s">
        <v>495</v>
      </c>
      <c r="E403" s="11" t="s">
        <v>953</v>
      </c>
    </row>
    <row r="404" spans="2:5">
      <c r="B404" s="10" t="str">
        <f t="shared" si="6"/>
        <v>Ubezpieczenia pokrycia kosztów świadczeń medycznych i reasekuracja proporcjonalna</v>
      </c>
      <c r="C404" s="11" t="s">
        <v>954</v>
      </c>
      <c r="D404" s="11" t="s">
        <v>507</v>
      </c>
      <c r="E404" s="11" t="s">
        <v>953</v>
      </c>
    </row>
    <row r="405" spans="2:5">
      <c r="B405" s="10" t="str">
        <f t="shared" si="6"/>
        <v>Ubezpieczenia na wypadek utraty dochodów i reasekuracja proporcjonalna</v>
      </c>
      <c r="C405" s="11" t="s">
        <v>955</v>
      </c>
      <c r="D405" s="11" t="s">
        <v>508</v>
      </c>
      <c r="E405" s="11" t="s">
        <v>953</v>
      </c>
    </row>
    <row r="406" spans="2:5">
      <c r="B406" s="10" t="str">
        <f t="shared" si="6"/>
        <v>Ubezpieczenia pracownicze i reasekuracja proporcjonalna</v>
      </c>
      <c r="C406" s="11" t="s">
        <v>956</v>
      </c>
      <c r="D406" s="11" t="s">
        <v>509</v>
      </c>
      <c r="E406" s="11" t="s">
        <v>953</v>
      </c>
    </row>
    <row r="407" spans="2:5">
      <c r="B407" s="10" t="str">
        <f t="shared" si="6"/>
        <v>Reasekuracja nieproporcjonalna ubezpieczeń zdrowotnych</v>
      </c>
      <c r="C407" s="11" t="s">
        <v>194</v>
      </c>
      <c r="D407" s="11" t="s">
        <v>195</v>
      </c>
      <c r="E407" s="11" t="s">
        <v>953</v>
      </c>
    </row>
    <row r="408" spans="2:5">
      <c r="B408" s="10" t="str">
        <f t="shared" si="6"/>
        <v>Wymóg kapitałowy dla ryzyka składki i rezerw z ubezpieczeń zdrowotnych</v>
      </c>
      <c r="C408" s="11" t="s">
        <v>512</v>
      </c>
      <c r="D408" s="11" t="s">
        <v>513</v>
      </c>
      <c r="E408" s="11" t="s">
        <v>953</v>
      </c>
    </row>
    <row r="409" spans="2:5">
      <c r="B409" s="10" t="str">
        <f t="shared" si="6"/>
        <v>Wymóg kapitałowy</v>
      </c>
      <c r="C409" s="11" t="s">
        <v>522</v>
      </c>
      <c r="D409" s="11" t="s">
        <v>942</v>
      </c>
      <c r="E409" s="11" t="s">
        <v>953</v>
      </c>
    </row>
    <row r="410" spans="2:5">
      <c r="B410" s="10" t="str">
        <f t="shared" si="6"/>
        <v>Wymóg kapitałowy dla ryzyka związanego z rezygnacjami z umów</v>
      </c>
      <c r="C410" s="11" t="s">
        <v>514</v>
      </c>
      <c r="D410" s="11" t="s">
        <v>515</v>
      </c>
      <c r="E410" s="11" t="s">
        <v>953</v>
      </c>
    </row>
    <row r="411" spans="2:5">
      <c r="B411" s="10" t="str">
        <f t="shared" si="6"/>
        <v>Wymóg kapitałowy dla ryzyka ubezpieczeń zdrowotnych o charakterze ubezpieczeń innych niż na życie</v>
      </c>
      <c r="C411" s="11" t="s">
        <v>957</v>
      </c>
      <c r="D411" s="11" t="s">
        <v>516</v>
      </c>
      <c r="E411" s="11" t="s">
        <v>953</v>
      </c>
    </row>
    <row r="412" spans="2:5">
      <c r="B412" s="10" t="str">
        <f t="shared" si="6"/>
        <v>Wymóg kapitałowy dla ryzyka katastroficznego z ubezpieczeń zdrowotnych</v>
      </c>
      <c r="C412" s="11" t="s">
        <v>518</v>
      </c>
      <c r="D412" s="11" t="s">
        <v>519</v>
      </c>
      <c r="E412" s="11" t="s">
        <v>953</v>
      </c>
    </row>
    <row r="413" spans="2:5" ht="24.75">
      <c r="B413" s="10" t="str">
        <f t="shared" si="6"/>
        <v>Wymóg kapitałowy netto 
(z uwzględnieniem zdolności RTU do pokrywania strat)</v>
      </c>
      <c r="C413" s="48" t="s">
        <v>966</v>
      </c>
      <c r="D413" s="11" t="s">
        <v>856</v>
      </c>
      <c r="E413" s="11" t="s">
        <v>953</v>
      </c>
    </row>
    <row r="414" spans="2:5" ht="24.75">
      <c r="B414" s="10" t="str">
        <f t="shared" si="6"/>
        <v>Wymóg kapitałowy brutto 
(z wyłączeniem zdolności RTU do pokrywania strat)</v>
      </c>
      <c r="C414" s="48" t="s">
        <v>967</v>
      </c>
      <c r="D414" s="11" t="s">
        <v>958</v>
      </c>
      <c r="E414" s="11" t="s">
        <v>953</v>
      </c>
    </row>
    <row r="415" spans="2:5">
      <c r="B415" s="10" t="str">
        <f t="shared" si="6"/>
        <v>Wymóg kapitałowy dla ryzyka ubezpieczeniowego w ubezpieczeniach zdrowotnych</v>
      </c>
      <c r="C415" s="11" t="s">
        <v>520</v>
      </c>
      <c r="D415" s="11" t="s">
        <v>521</v>
      </c>
      <c r="E415" s="11" t="s">
        <v>953</v>
      </c>
    </row>
    <row r="416" spans="2:5">
      <c r="B416" s="10" t="str">
        <f t="shared" si="6"/>
        <v>SCR - kapitałowy wymóg wypłacalności</v>
      </c>
      <c r="C416" s="11" t="s">
        <v>964</v>
      </c>
      <c r="D416" s="11" t="s">
        <v>965</v>
      </c>
      <c r="E416" s="11" t="s">
        <v>296</v>
      </c>
    </row>
    <row r="417" spans="2:5">
      <c r="B417" s="10" t="str">
        <f t="shared" si="6"/>
        <v>Ryzyko rynkowe</v>
      </c>
      <c r="C417" s="11" t="s">
        <v>968</v>
      </c>
      <c r="D417" s="11" t="s">
        <v>971</v>
      </c>
      <c r="E417" s="11" t="s">
        <v>296</v>
      </c>
    </row>
    <row r="418" spans="2:5">
      <c r="B418" s="10" t="str">
        <f t="shared" si="6"/>
        <v>Ryzyko niewykonania zobowiązania przez kontrahenta</v>
      </c>
      <c r="C418" s="11" t="s">
        <v>325</v>
      </c>
      <c r="D418" s="11" t="s">
        <v>973</v>
      </c>
      <c r="E418" s="11" t="s">
        <v>296</v>
      </c>
    </row>
    <row r="419" spans="2:5">
      <c r="B419" s="10" t="str">
        <f t="shared" si="6"/>
        <v>Ryzyko w ubezpieczeniach na życie</v>
      </c>
      <c r="C419" s="11" t="s">
        <v>969</v>
      </c>
      <c r="D419" s="11" t="s">
        <v>974</v>
      </c>
      <c r="E419" s="11" t="s">
        <v>296</v>
      </c>
    </row>
    <row r="420" spans="2:5">
      <c r="B420" s="10" t="str">
        <f t="shared" si="6"/>
        <v>Ryzyko w ubezpieczeniach zdrowotnych</v>
      </c>
      <c r="C420" s="11" t="s">
        <v>970</v>
      </c>
      <c r="D420" s="11" t="s">
        <v>975</v>
      </c>
      <c r="E420" s="11" t="s">
        <v>296</v>
      </c>
    </row>
    <row r="421" spans="2:5">
      <c r="B421" s="10" t="str">
        <f t="shared" si="6"/>
        <v>Ryzyko w ubezpieczeniach innych niż na życie</v>
      </c>
      <c r="C421" s="11" t="s">
        <v>972</v>
      </c>
      <c r="D421" s="11" t="s">
        <v>976</v>
      </c>
      <c r="E421" s="11" t="s">
        <v>296</v>
      </c>
    </row>
    <row r="422" spans="2:5">
      <c r="B422" s="10" t="str">
        <f t="shared" si="6"/>
        <v>Ryzyko wartości niematerialnych i prawnych</v>
      </c>
      <c r="C422" s="11" t="s">
        <v>977</v>
      </c>
      <c r="D422" s="11" t="s">
        <v>978</v>
      </c>
      <c r="E422" s="11" t="s">
        <v>296</v>
      </c>
    </row>
    <row r="423" spans="2:5">
      <c r="B423" s="10" t="str">
        <f t="shared" si="6"/>
        <v>Podstawowy kapitałowy wymóg wypłacalności (BSCR)</v>
      </c>
      <c r="C423" s="11" t="s">
        <v>979</v>
      </c>
      <c r="D423" s="11" t="s">
        <v>980</v>
      </c>
      <c r="E423" s="11" t="s">
        <v>296</v>
      </c>
    </row>
    <row r="424" spans="2:5">
      <c r="B424" s="10" t="str">
        <f t="shared" si="6"/>
        <v>Ryzyko operacyjne</v>
      </c>
      <c r="C424" s="11" t="s">
        <v>920</v>
      </c>
      <c r="D424" s="11" t="s">
        <v>981</v>
      </c>
      <c r="E424" s="11" t="s">
        <v>296</v>
      </c>
    </row>
    <row r="425" spans="2:5">
      <c r="B425" s="10" t="str">
        <f t="shared" si="6"/>
        <v>Korekta z tytułu zdolności RTU do pokrywania strat</v>
      </c>
      <c r="C425" s="11" t="s">
        <v>404</v>
      </c>
      <c r="D425" s="11" t="s">
        <v>558</v>
      </c>
      <c r="E425" s="11" t="s">
        <v>296</v>
      </c>
    </row>
    <row r="426" spans="2:5">
      <c r="B426" s="10" t="str">
        <f t="shared" si="6"/>
        <v>Korekta z tytułu zdolności podatków odroczonych do pokrywania strat</v>
      </c>
      <c r="C426" s="11" t="s">
        <v>559</v>
      </c>
      <c r="D426" s="11" t="s">
        <v>560</v>
      </c>
      <c r="E426" s="11" t="s">
        <v>296</v>
      </c>
    </row>
    <row r="427" spans="2:5">
      <c r="B427" s="10" t="str">
        <f t="shared" si="6"/>
        <v>Kapitałowy wymóg wypłacalności (SCR)</v>
      </c>
      <c r="C427" s="11" t="s">
        <v>48</v>
      </c>
      <c r="D427" s="11" t="s">
        <v>561</v>
      </c>
      <c r="E427" s="11" t="s">
        <v>296</v>
      </c>
    </row>
    <row r="428" spans="2:5">
      <c r="B428" s="10" t="str">
        <f t="shared" si="6"/>
        <v xml:space="preserve">Przyszłe świadczenia uznaniowe </v>
      </c>
      <c r="C428" s="11" t="s">
        <v>562</v>
      </c>
      <c r="D428" s="11" t="s">
        <v>563</v>
      </c>
      <c r="E428" s="11" t="s">
        <v>296</v>
      </c>
    </row>
    <row r="429" spans="2:5">
      <c r="B429" s="10" t="str">
        <f t="shared" si="6"/>
        <v xml:space="preserve">Korekta z tytułu zdolności RTU i podatków odroczonych do pokrywania strat </v>
      </c>
      <c r="C429" s="11" t="s">
        <v>982</v>
      </c>
      <c r="D429" s="11" t="s">
        <v>983</v>
      </c>
      <c r="E429" s="11" t="s">
        <v>296</v>
      </c>
    </row>
    <row r="430" spans="2:5">
      <c r="B430" s="10" t="str">
        <f t="shared" si="6"/>
        <v>Liniowy MCR dla zobowiązań ubezpieczeniowych i reasekuracyjnych z tyt. ubezpieczeń innych niż na życie</v>
      </c>
      <c r="C430" s="11" t="s">
        <v>988</v>
      </c>
      <c r="D430" s="11" t="s">
        <v>564</v>
      </c>
      <c r="E430" s="11" t="s">
        <v>298</v>
      </c>
    </row>
    <row r="431" spans="2:5">
      <c r="B431" s="10" t="str">
        <f t="shared" si="6"/>
        <v>MCR NL Wynik</v>
      </c>
      <c r="C431" s="11" t="s">
        <v>565</v>
      </c>
      <c r="D431" s="11" t="s">
        <v>566</v>
      </c>
      <c r="E431" s="11" t="s">
        <v>298</v>
      </c>
    </row>
    <row r="432" spans="2:5">
      <c r="B432" s="10" t="str">
        <f t="shared" si="6"/>
        <v>RTU bez marginesu ryzyka (netto)</v>
      </c>
      <c r="C432" s="11" t="s">
        <v>567</v>
      </c>
      <c r="D432" s="11" t="s">
        <v>568</v>
      </c>
      <c r="E432" s="11" t="s">
        <v>298</v>
      </c>
    </row>
    <row r="433" spans="2:5">
      <c r="B433" s="10" t="str">
        <f t="shared" si="6"/>
        <v>Składki przypisane netto w okresie ostatnich 12 miesięcy</v>
      </c>
      <c r="C433" s="11" t="s">
        <v>569</v>
      </c>
      <c r="D433" s="11" t="s">
        <v>570</v>
      </c>
      <c r="E433" s="11" t="s">
        <v>298</v>
      </c>
    </row>
    <row r="434" spans="2:5">
      <c r="B434" s="10" t="str">
        <f t="shared" si="6"/>
        <v>Liniowy MCR dla zobowiązań ubezpieczeniowych i reasekuracyjnych z tyt. ubezpieczeń na życie</v>
      </c>
      <c r="C434" s="11" t="s">
        <v>571</v>
      </c>
      <c r="D434" s="11" t="s">
        <v>572</v>
      </c>
      <c r="E434" s="11" t="s">
        <v>298</v>
      </c>
    </row>
    <row r="435" spans="2:5">
      <c r="B435" s="10" t="str">
        <f t="shared" si="6"/>
        <v>Zobowiązania ubezpieczeniowe i reasekuracyjne</v>
      </c>
      <c r="C435" s="11" t="s">
        <v>573</v>
      </c>
      <c r="D435" s="11" t="s">
        <v>574</v>
      </c>
      <c r="E435" s="11" t="s">
        <v>298</v>
      </c>
    </row>
    <row r="436" spans="2:5">
      <c r="B436" s="10" t="str">
        <f t="shared" si="6"/>
        <v>Zobowiązania z udziałem w zyskach - świadczenia gwarantowane</v>
      </c>
      <c r="C436" s="11" t="s">
        <v>575</v>
      </c>
      <c r="D436" s="11" t="s">
        <v>576</v>
      </c>
      <c r="E436" s="11" t="s">
        <v>298</v>
      </c>
    </row>
    <row r="437" spans="2:5">
      <c r="B437" s="10" t="str">
        <f t="shared" si="6"/>
        <v>Zobowiązania z udziałem w zyskach - przyszłe świadczenia uznaniowe</v>
      </c>
      <c r="C437" s="11" t="s">
        <v>577</v>
      </c>
      <c r="D437" s="11" t="s">
        <v>578</v>
      </c>
      <c r="E437" s="11" t="s">
        <v>298</v>
      </c>
    </row>
    <row r="438" spans="2:5">
      <c r="B438" s="10" t="str">
        <f t="shared" si="6"/>
        <v>Zobowiązania dla świadczeń związanych z wartością indeksu i z UFK</v>
      </c>
      <c r="C438" s="11" t="s">
        <v>989</v>
      </c>
      <c r="D438" s="11" t="s">
        <v>579</v>
      </c>
      <c r="E438" s="11" t="s">
        <v>298</v>
      </c>
    </row>
    <row r="439" spans="2:5">
      <c r="B439" s="10" t="str">
        <f t="shared" si="6"/>
        <v xml:space="preserve">Zobowiązania dla pozostałych świadczeń </v>
      </c>
      <c r="C439" s="11" t="s">
        <v>580</v>
      </c>
      <c r="D439" s="11" t="s">
        <v>581</v>
      </c>
      <c r="E439" s="11" t="s">
        <v>298</v>
      </c>
    </row>
    <row r="440" spans="2:5">
      <c r="B440" s="10" t="str">
        <f t="shared" si="6"/>
        <v>Całkowita suma na ryzyku</v>
      </c>
      <c r="C440" s="11" t="s">
        <v>582</v>
      </c>
      <c r="D440" s="11" t="s">
        <v>583</v>
      </c>
      <c r="E440" s="11" t="s">
        <v>298</v>
      </c>
    </row>
    <row r="441" spans="2:5">
      <c r="B441" s="10" t="str">
        <f t="shared" si="6"/>
        <v>Suma na ryzyku</v>
      </c>
      <c r="C441" s="11" t="s">
        <v>207</v>
      </c>
      <c r="D441" s="11" t="s">
        <v>208</v>
      </c>
      <c r="E441" s="11" t="s">
        <v>298</v>
      </c>
    </row>
    <row r="442" spans="2:5">
      <c r="B442" s="10" t="str">
        <f t="shared" si="6"/>
        <v>MCR L Wynik</v>
      </c>
      <c r="C442" s="11" t="s">
        <v>584</v>
      </c>
      <c r="D442" s="11" t="s">
        <v>585</v>
      </c>
      <c r="E442" s="11" t="s">
        <v>298</v>
      </c>
    </row>
    <row r="443" spans="2:5">
      <c r="B443" s="10" t="str">
        <f t="shared" si="6"/>
        <v>Liniowy MCR</v>
      </c>
      <c r="C443" s="11" t="s">
        <v>586</v>
      </c>
      <c r="D443" s="11" t="s">
        <v>587</v>
      </c>
      <c r="E443" s="11" t="s">
        <v>298</v>
      </c>
    </row>
    <row r="444" spans="2:5">
      <c r="B444" s="10" t="str">
        <f t="shared" si="6"/>
        <v>Ograniczenie górne MCR</v>
      </c>
      <c r="C444" s="11" t="s">
        <v>588</v>
      </c>
      <c r="D444" s="11" t="s">
        <v>589</v>
      </c>
      <c r="E444" s="11" t="s">
        <v>298</v>
      </c>
    </row>
    <row r="445" spans="2:5">
      <c r="B445" s="10" t="str">
        <f t="shared" si="6"/>
        <v>Ograniczenie dolne MCR</v>
      </c>
      <c r="C445" s="11" t="s">
        <v>590</v>
      </c>
      <c r="D445" s="11" t="s">
        <v>591</v>
      </c>
      <c r="E445" s="11" t="s">
        <v>298</v>
      </c>
    </row>
    <row r="446" spans="2:5">
      <c r="B446" s="10" t="str">
        <f t="shared" si="6"/>
        <v>Łączny MCR</v>
      </c>
      <c r="C446" s="11" t="s">
        <v>592</v>
      </c>
      <c r="D446" s="11" t="s">
        <v>593</v>
      </c>
      <c r="E446" s="11" t="s">
        <v>298</v>
      </c>
    </row>
    <row r="447" spans="2:5">
      <c r="B447" s="10" t="str">
        <f t="shared" si="6"/>
        <v>Absolutny MCR</v>
      </c>
      <c r="C447" s="11" t="s">
        <v>594</v>
      </c>
      <c r="D447" s="11" t="s">
        <v>595</v>
      </c>
      <c r="E447" s="11" t="s">
        <v>298</v>
      </c>
    </row>
    <row r="448" spans="2:5">
      <c r="B448" s="10" t="str">
        <f t="shared" si="6"/>
        <v xml:space="preserve">MCR - Minimalny wymóg kapitałowy </v>
      </c>
      <c r="C448" s="11" t="s">
        <v>987</v>
      </c>
      <c r="D448" s="11" t="s">
        <v>49</v>
      </c>
      <c r="E448" s="11" t="s">
        <v>298</v>
      </c>
    </row>
    <row r="449" spans="2:6">
      <c r="B449" s="10" t="str">
        <f t="shared" si="6"/>
        <v xml:space="preserve">Minimalny wymóg kapitałowy </v>
      </c>
      <c r="C449" s="11" t="s">
        <v>990</v>
      </c>
      <c r="D449" s="11" t="s">
        <v>49</v>
      </c>
      <c r="E449" s="11" t="s">
        <v>298</v>
      </c>
      <c r="F449" s="11"/>
    </row>
    <row r="450" spans="2:6">
      <c r="B450" s="10" t="str">
        <f t="shared" ref="B450:B488" si="7">IF($C$5=$C$7,C450,D450)</f>
        <v>Instrukcje</v>
      </c>
      <c r="C450" s="11" t="s">
        <v>37</v>
      </c>
      <c r="D450" s="11" t="s">
        <v>50</v>
      </c>
      <c r="E450" s="11" t="s">
        <v>30</v>
      </c>
    </row>
    <row r="451" spans="2:6">
      <c r="B451" s="10" t="str">
        <f t="shared" si="7"/>
        <v>Wybór opcji</v>
      </c>
      <c r="C451" s="11" t="s">
        <v>524</v>
      </c>
      <c r="D451" s="11" t="s">
        <v>525</v>
      </c>
      <c r="E451" s="11" t="s">
        <v>30</v>
      </c>
    </row>
    <row r="452" spans="2:6">
      <c r="B452" s="10" t="str">
        <f t="shared" si="7"/>
        <v>Komunikat /Parametr standardowy sigma</v>
      </c>
      <c r="C452" s="11" t="s">
        <v>526</v>
      </c>
      <c r="D452" s="11" t="s">
        <v>527</v>
      </c>
      <c r="E452" s="11" t="s">
        <v>30</v>
      </c>
    </row>
    <row r="453" spans="2:6">
      <c r="B453" s="10" t="str">
        <f t="shared" si="7"/>
        <v>USP sigma (netto/brutto) obliczony obliczony na podstawie standardowej metody</v>
      </c>
      <c r="C453" s="11" t="s">
        <v>528</v>
      </c>
      <c r="D453" s="11" t="s">
        <v>529</v>
      </c>
      <c r="E453" s="11" t="s">
        <v>30</v>
      </c>
    </row>
    <row r="454" spans="2:6">
      <c r="B454" s="10" t="str">
        <f t="shared" si="7"/>
        <v>Długość szeregu czasowego dla danych (w latach)</v>
      </c>
      <c r="C454" s="11" t="s">
        <v>530</v>
      </c>
      <c r="D454" s="11" t="s">
        <v>531</v>
      </c>
      <c r="E454" s="11" t="s">
        <v>30</v>
      </c>
    </row>
    <row r="455" spans="2:6">
      <c r="B455" s="10" t="str">
        <f t="shared" si="7"/>
        <v>Współczynnik wiarogodności</v>
      </c>
      <c r="C455" s="11" t="s">
        <v>532</v>
      </c>
      <c r="D455" s="11" t="s">
        <v>533</v>
      </c>
      <c r="E455" s="11" t="s">
        <v>30</v>
      </c>
    </row>
    <row r="456" spans="2:6">
      <c r="B456" s="10" t="str">
        <f t="shared" si="7"/>
        <v xml:space="preserve">USP sigma z uwzgl. współczynnika wiarogodności </v>
      </c>
      <c r="C456" s="11" t="s">
        <v>534</v>
      </c>
      <c r="D456" s="11" t="s">
        <v>535</v>
      </c>
      <c r="E456" s="11" t="s">
        <v>30</v>
      </c>
    </row>
    <row r="457" spans="2:6">
      <c r="B457" s="10" t="str">
        <f t="shared" si="7"/>
        <v>Komunikat /Parametr standardowy NPR</v>
      </c>
      <c r="C457" s="11" t="s">
        <v>536</v>
      </c>
      <c r="D457" s="11" t="s">
        <v>537</v>
      </c>
      <c r="E457" s="11" t="s">
        <v>30</v>
      </c>
    </row>
    <row r="458" spans="2:6">
      <c r="B458" s="10" t="str">
        <f t="shared" si="7"/>
        <v>Współczynnik korygujący dla reasekuracji nieproporcjonalnej</v>
      </c>
      <c r="C458" s="11" t="s">
        <v>538</v>
      </c>
      <c r="D458" s="11" t="s">
        <v>539</v>
      </c>
      <c r="E458" s="11" t="s">
        <v>30</v>
      </c>
    </row>
    <row r="459" spans="2:6">
      <c r="B459" s="10" t="str">
        <f t="shared" si="7"/>
        <v>Ostateczny parametr sigma</v>
      </c>
      <c r="C459" s="11" t="s">
        <v>540</v>
      </c>
      <c r="D459" s="11" t="s">
        <v>541</v>
      </c>
      <c r="E459" s="11" t="s">
        <v>30</v>
      </c>
    </row>
    <row r="460" spans="2:6">
      <c r="B460" s="10" t="str">
        <f t="shared" si="7"/>
        <v>Parametr obliczony metodą standardową</v>
      </c>
      <c r="C460" s="11" t="s">
        <v>542</v>
      </c>
      <c r="D460" s="11" t="s">
        <v>543</v>
      </c>
      <c r="E460" s="11" t="s">
        <v>30</v>
      </c>
    </row>
    <row r="461" spans="2:6">
      <c r="B461" s="10" t="str">
        <f t="shared" si="7"/>
        <v>σ dla składki</v>
      </c>
      <c r="C461" s="11" t="s">
        <v>544</v>
      </c>
      <c r="D461" s="11" t="s">
        <v>545</v>
      </c>
      <c r="E461" s="11" t="s">
        <v>30</v>
      </c>
    </row>
    <row r="462" spans="2:6">
      <c r="B462" s="10" t="str">
        <f t="shared" si="7"/>
        <v>σ dla rezerw</v>
      </c>
      <c r="C462" s="11" t="s">
        <v>546</v>
      </c>
      <c r="D462" s="11" t="s">
        <v>547</v>
      </c>
      <c r="E462" s="11" t="s">
        <v>30</v>
      </c>
    </row>
    <row r="463" spans="2:6">
      <c r="B463" s="10" t="str">
        <f t="shared" si="7"/>
        <v>NPR</v>
      </c>
      <c r="C463" s="11" t="s">
        <v>548</v>
      </c>
      <c r="D463" s="11" t="s">
        <v>548</v>
      </c>
      <c r="E463" s="11" t="s">
        <v>30</v>
      </c>
    </row>
    <row r="464" spans="2:6">
      <c r="B464" s="10" t="str">
        <f t="shared" si="7"/>
        <v>Ryzyko składki i rezerw z ubezpieczeń zdrowotnych</v>
      </c>
      <c r="C464" s="11" t="s">
        <v>549</v>
      </c>
      <c r="D464" s="11" t="s">
        <v>550</v>
      </c>
      <c r="E464" s="11" t="s">
        <v>30</v>
      </c>
    </row>
    <row r="465" spans="2:5">
      <c r="B465" s="10" t="str">
        <f t="shared" si="7"/>
        <v>Ryzyko rewizji wysokości rent z ubezpieczeń zdrowotnych</v>
      </c>
      <c r="C465" s="11" t="s">
        <v>551</v>
      </c>
      <c r="D465" s="11" t="s">
        <v>552</v>
      </c>
      <c r="E465" s="11" t="s">
        <v>30</v>
      </c>
    </row>
    <row r="466" spans="2:5">
      <c r="B466" s="10" t="str">
        <f t="shared" si="7"/>
        <v>Parametr szoku w ryzyku rewizji wysokości rent</v>
      </c>
      <c r="C466" s="11" t="s">
        <v>553</v>
      </c>
      <c r="D466" s="11" t="s">
        <v>554</v>
      </c>
      <c r="E466" s="11" t="s">
        <v>30</v>
      </c>
    </row>
    <row r="467" spans="2:5">
      <c r="B467" s="10" t="str">
        <f t="shared" si="7"/>
        <v>Ryzyko rewizji wysokości rent z ubezpieczeń na życie</v>
      </c>
      <c r="C467" s="11" t="s">
        <v>555</v>
      </c>
      <c r="D467" s="11" t="s">
        <v>556</v>
      </c>
      <c r="E467" s="11" t="s">
        <v>30</v>
      </c>
    </row>
    <row r="468" spans="2:5">
      <c r="B468" s="10" t="str">
        <f t="shared" si="7"/>
        <v>SCR wyznaczany modelem wewnętrznym (fakultatywnie)</v>
      </c>
      <c r="C468" s="11" t="s">
        <v>1006</v>
      </c>
      <c r="D468" s="11" t="s">
        <v>1008</v>
      </c>
      <c r="E468" s="11" t="s">
        <v>1007</v>
      </c>
    </row>
    <row r="469" spans="2:5">
      <c r="B469" s="10" t="str">
        <f t="shared" si="7"/>
        <v>Ostateczna wartość SCR</v>
      </c>
      <c r="C469" s="11" t="s">
        <v>1011</v>
      </c>
      <c r="D469" s="11" t="s">
        <v>992</v>
      </c>
      <c r="E469" s="11" t="s">
        <v>1007</v>
      </c>
    </row>
    <row r="470" spans="2:5">
      <c r="B470" s="10" t="str">
        <f t="shared" si="7"/>
        <v>SCR wyznaczony formułą standardową (niemodelowana część)</v>
      </c>
      <c r="C470" s="11" t="s">
        <v>1012</v>
      </c>
      <c r="D470" s="11" t="s">
        <v>993</v>
      </c>
      <c r="E470" s="11" t="s">
        <v>1007</v>
      </c>
    </row>
    <row r="471" spans="2:5">
      <c r="B471" s="10" t="str">
        <f t="shared" si="7"/>
        <v>SCR wyznaczony modelem wewnętrznym (modelowana część)</v>
      </c>
      <c r="C471" s="11" t="s">
        <v>1013</v>
      </c>
      <c r="D471" s="11" t="s">
        <v>1014</v>
      </c>
      <c r="E471" s="11" t="s">
        <v>1007</v>
      </c>
    </row>
    <row r="472" spans="2:5">
      <c r="B472" s="10" t="str">
        <f t="shared" si="7"/>
        <v>Wartość SCR</v>
      </c>
      <c r="C472" s="11" t="s">
        <v>1016</v>
      </c>
      <c r="D472" s="11" t="s">
        <v>1015</v>
      </c>
      <c r="E472" s="11" t="s">
        <v>1007</v>
      </c>
    </row>
    <row r="473" spans="2:5">
      <c r="B473" s="10" t="str">
        <f t="shared" si="7"/>
        <v>ryzyka/czynniki ryzyka/jednostki biznesu/linie biznesu/inne - proszę wypełnić zgodnie ze strukturą modelu</v>
      </c>
      <c r="C473" s="11" t="s">
        <v>1017</v>
      </c>
      <c r="D473" s="11" t="s">
        <v>994</v>
      </c>
      <c r="E473" s="11" t="s">
        <v>1007</v>
      </c>
    </row>
    <row r="474" spans="2:5">
      <c r="B474" s="10" t="str">
        <f t="shared" si="7"/>
        <v>Ostateczna wartość SCR - 1. poziom agregacji</v>
      </c>
      <c r="C474" s="11" t="s">
        <v>1018</v>
      </c>
      <c r="D474" s="11" t="s">
        <v>995</v>
      </c>
      <c r="E474" s="11" t="s">
        <v>1007</v>
      </c>
    </row>
    <row r="475" spans="2:5">
      <c r="B475" s="10" t="str">
        <f t="shared" si="7"/>
        <v>Nazwa 1</v>
      </c>
      <c r="C475" s="10" t="s">
        <v>1019</v>
      </c>
      <c r="D475" s="11" t="s">
        <v>996</v>
      </c>
      <c r="E475" s="11" t="s">
        <v>1007</v>
      </c>
    </row>
    <row r="476" spans="2:5">
      <c r="B476" s="10" t="str">
        <f t="shared" si="7"/>
        <v>Nazwa 2</v>
      </c>
      <c r="C476" s="10" t="s">
        <v>1020</v>
      </c>
      <c r="D476" s="11" t="s">
        <v>997</v>
      </c>
      <c r="E476" s="11" t="s">
        <v>1007</v>
      </c>
    </row>
    <row r="477" spans="2:5">
      <c r="B477" s="10" t="str">
        <f t="shared" si="7"/>
        <v>Nazwa 3</v>
      </c>
      <c r="C477" s="10" t="s">
        <v>1021</v>
      </c>
      <c r="D477" s="11" t="s">
        <v>998</v>
      </c>
      <c r="E477" s="11" t="s">
        <v>1007</v>
      </c>
    </row>
    <row r="478" spans="2:5">
      <c r="B478" s="10" t="str">
        <f t="shared" si="7"/>
        <v>Nazwa 4</v>
      </c>
      <c r="C478" s="10" t="s">
        <v>1022</v>
      </c>
      <c r="D478" s="11" t="s">
        <v>999</v>
      </c>
      <c r="E478" s="11" t="s">
        <v>1007</v>
      </c>
    </row>
    <row r="479" spans="2:5">
      <c r="B479" s="10" t="str">
        <f t="shared" si="7"/>
        <v>Nazwa 5</v>
      </c>
      <c r="C479" s="10" t="s">
        <v>1023</v>
      </c>
      <c r="D479" s="11" t="s">
        <v>1000</v>
      </c>
      <c r="E479" s="11" t="s">
        <v>1007</v>
      </c>
    </row>
    <row r="480" spans="2:5">
      <c r="B480" s="10" t="str">
        <f t="shared" si="7"/>
        <v>Nazwa 6</v>
      </c>
      <c r="C480" s="10" t="s">
        <v>1024</v>
      </c>
      <c r="D480" s="11" t="s">
        <v>1001</v>
      </c>
      <c r="E480" s="11" t="s">
        <v>1007</v>
      </c>
    </row>
    <row r="481" spans="2:5">
      <c r="B481" s="10" t="str">
        <f t="shared" si="7"/>
        <v>Nazwa 7</v>
      </c>
      <c r="C481" s="10" t="s">
        <v>1025</v>
      </c>
      <c r="D481" s="11" t="s">
        <v>1002</v>
      </c>
      <c r="E481" s="11" t="s">
        <v>1007</v>
      </c>
    </row>
    <row r="482" spans="2:5">
      <c r="B482" s="10" t="str">
        <f t="shared" si="7"/>
        <v>Nazwa 8</v>
      </c>
      <c r="C482" s="10" t="s">
        <v>1026</v>
      </c>
      <c r="D482" s="11" t="s">
        <v>1003</v>
      </c>
      <c r="E482" s="11" t="s">
        <v>1007</v>
      </c>
    </row>
    <row r="483" spans="2:5">
      <c r="B483" s="10" t="str">
        <f t="shared" si="7"/>
        <v>Nazwa 9</v>
      </c>
      <c r="C483" s="10" t="s">
        <v>1027</v>
      </c>
      <c r="D483" s="11" t="s">
        <v>1004</v>
      </c>
      <c r="E483" s="11" t="s">
        <v>1007</v>
      </c>
    </row>
    <row r="484" spans="2:5">
      <c r="B484" s="10" t="str">
        <f t="shared" si="7"/>
        <v>Ostateczna wartość SCR - 2. poziom agregacji</v>
      </c>
      <c r="C484" s="11" t="s">
        <v>1029</v>
      </c>
      <c r="D484" s="11" t="s">
        <v>1005</v>
      </c>
      <c r="E484" s="11" t="s">
        <v>1007</v>
      </c>
    </row>
    <row r="485" spans="2:5">
      <c r="B485" s="10" t="str">
        <f t="shared" si="7"/>
        <v>SCR - parametry specyficzne zakładu</v>
      </c>
      <c r="C485" s="11" t="s">
        <v>1038</v>
      </c>
      <c r="D485" s="11" t="s">
        <v>1037</v>
      </c>
      <c r="E485" s="11" t="s">
        <v>30</v>
      </c>
    </row>
    <row r="486" spans="2:5">
      <c r="B486" s="10" t="str">
        <f t="shared" si="7"/>
        <v>Koszty (z kosztami akwizycji) poniesione w związku z ubezpieczeniami związanymi z ubezpieczeniowym funduszem kapitałowym (poprzednie 12 miesięcy)</v>
      </c>
      <c r="C486" s="11" t="s">
        <v>1175</v>
      </c>
      <c r="D486" s="11" t="s">
        <v>1176</v>
      </c>
      <c r="E486" s="11" t="s">
        <v>906</v>
      </c>
    </row>
    <row r="487" spans="2:5">
      <c r="B487" s="11" t="str">
        <f t="shared" si="7"/>
        <v>Rezerwy techniczno-ubezpieczeniowe obliczone z uwzględnieniem korekty dopasowującej</v>
      </c>
      <c r="C487" s="11" t="s">
        <v>1200</v>
      </c>
      <c r="D487" s="11" t="s">
        <v>1178</v>
      </c>
      <c r="E487" s="11" t="s">
        <v>928</v>
      </c>
    </row>
    <row r="488" spans="2:5">
      <c r="B488" s="11" t="str">
        <f t="shared" si="7"/>
        <v>Rezerwy techniczno-ubezpieczeniowe obliczone z uwzględnieniem korekty z tytułu zmienności</v>
      </c>
      <c r="C488" s="11" t="s">
        <v>1201</v>
      </c>
      <c r="D488" s="11" t="s">
        <v>1179</v>
      </c>
      <c r="E488" s="11" t="s">
        <v>928</v>
      </c>
    </row>
    <row r="489" spans="2:5">
      <c r="C489" s="11"/>
      <c r="D489" s="11"/>
      <c r="E489" s="11"/>
    </row>
    <row r="490" spans="2:5">
      <c r="C490" s="11"/>
      <c r="D490" s="11"/>
    </row>
    <row r="491" spans="2:5">
      <c r="B491" s="10"/>
      <c r="C491" s="11"/>
      <c r="D491" s="11"/>
    </row>
    <row r="492" spans="2:5">
      <c r="B492" s="10"/>
      <c r="C492" s="11"/>
      <c r="D492" s="11"/>
    </row>
    <row r="493" spans="2:5">
      <c r="B493" s="10"/>
      <c r="C493" s="11"/>
      <c r="D493" s="11"/>
      <c r="E493" s="11"/>
    </row>
    <row r="494" spans="2:5">
      <c r="B494" s="10"/>
      <c r="C494" s="11"/>
      <c r="D494" s="11"/>
      <c r="E494" s="11"/>
    </row>
    <row r="495" spans="2:5">
      <c r="B495" s="10"/>
      <c r="C495" s="11"/>
      <c r="D495" s="11"/>
      <c r="E495" s="11"/>
    </row>
    <row r="496" spans="2:5">
      <c r="B496" s="10"/>
      <c r="C496" s="11"/>
      <c r="D496" s="11"/>
      <c r="E496" s="11"/>
    </row>
    <row r="497" spans="2:5">
      <c r="B497" s="10"/>
      <c r="C497" s="11"/>
      <c r="D497" s="11"/>
      <c r="E497" s="11"/>
    </row>
    <row r="498" spans="2:5">
      <c r="B498" s="10"/>
      <c r="C498" s="11"/>
      <c r="D498" s="11"/>
    </row>
    <row r="499" spans="2:5">
      <c r="B499" s="10"/>
      <c r="C499" s="11"/>
      <c r="D499" s="11"/>
    </row>
    <row r="500" spans="2:5">
      <c r="B500" s="10"/>
      <c r="C500" s="11"/>
      <c r="D500" s="11"/>
    </row>
    <row r="501" spans="2:5">
      <c r="B501" s="10"/>
      <c r="C501" s="11"/>
      <c r="D501" s="11"/>
      <c r="E501" s="11"/>
    </row>
    <row r="502" spans="2:5">
      <c r="B502" s="10"/>
      <c r="C502" s="11"/>
      <c r="D502" s="11"/>
      <c r="E502" s="11"/>
    </row>
    <row r="503" spans="2:5">
      <c r="B503" s="10"/>
      <c r="C503" s="11"/>
      <c r="D503" s="11"/>
    </row>
    <row r="504" spans="2:5">
      <c r="B504" s="11"/>
      <c r="C504" s="11"/>
      <c r="D504" s="11"/>
    </row>
    <row r="505" spans="2:5">
      <c r="B505" s="11"/>
      <c r="C505" s="11"/>
      <c r="D505" s="11"/>
    </row>
    <row r="506" spans="2:5">
      <c r="B506" s="11"/>
      <c r="C506" s="11"/>
      <c r="D506" s="11"/>
    </row>
    <row r="507" spans="2:5">
      <c r="B507" s="11"/>
      <c r="C507" s="11"/>
      <c r="D507" s="11"/>
    </row>
    <row r="508" spans="2:5">
      <c r="B508" s="11"/>
      <c r="C508" s="11"/>
      <c r="D508" s="11"/>
    </row>
    <row r="509" spans="2:5">
      <c r="B509" s="11"/>
      <c r="C509" s="11"/>
      <c r="D509" s="11"/>
    </row>
    <row r="510" spans="2:5">
      <c r="B510" s="11"/>
      <c r="C510" s="11"/>
      <c r="D510" s="11"/>
    </row>
    <row r="511" spans="2:5">
      <c r="B511" s="11"/>
      <c r="C511" s="11"/>
      <c r="D511" s="11"/>
    </row>
    <row r="512" spans="2:5">
      <c r="B512" s="11"/>
      <c r="C512" s="11"/>
      <c r="D512" s="11"/>
    </row>
    <row r="513" spans="2:4">
      <c r="B513" s="11"/>
      <c r="C513" s="11"/>
      <c r="D513" s="11"/>
    </row>
    <row r="514" spans="2:4">
      <c r="B514" s="11"/>
      <c r="C514" s="11"/>
      <c r="D514" s="11"/>
    </row>
    <row r="515" spans="2:4">
      <c r="B515" s="11"/>
      <c r="C515" s="11"/>
      <c r="D515" s="11"/>
    </row>
    <row r="516" spans="2:4">
      <c r="B516" s="11"/>
      <c r="C516" s="11"/>
      <c r="D516" s="11"/>
    </row>
    <row r="517" spans="2:4">
      <c r="B517" s="11"/>
      <c r="C517" s="11"/>
      <c r="D517" s="11"/>
    </row>
    <row r="518" spans="2:4">
      <c r="B518" s="11"/>
      <c r="C518" s="11"/>
      <c r="D518" s="11"/>
    </row>
    <row r="519" spans="2:4">
      <c r="B519" s="11"/>
      <c r="C519" s="11"/>
      <c r="D519" s="11"/>
    </row>
    <row r="520" spans="2:4">
      <c r="B520" s="11"/>
      <c r="C520" s="11"/>
      <c r="D520" s="11"/>
    </row>
    <row r="521" spans="2:4">
      <c r="B521" s="11"/>
      <c r="C521" s="11"/>
      <c r="D521" s="11"/>
    </row>
    <row r="522" spans="2:4">
      <c r="B522" s="11"/>
      <c r="C522" s="11"/>
      <c r="D522" s="11"/>
    </row>
    <row r="523" spans="2:4">
      <c r="B523" s="11"/>
      <c r="C523" s="11"/>
      <c r="D523" s="11"/>
    </row>
    <row r="524" spans="2:4">
      <c r="B524" s="11"/>
      <c r="C524" s="11"/>
      <c r="D524" s="11"/>
    </row>
    <row r="525" spans="2:4">
      <c r="B525" s="11"/>
      <c r="C525" s="11"/>
      <c r="D525" s="11"/>
    </row>
    <row r="526" spans="2:4">
      <c r="B526" s="11"/>
      <c r="C526" s="11"/>
      <c r="D526" s="11"/>
    </row>
    <row r="527" spans="2:4">
      <c r="B527" s="11"/>
      <c r="C527" s="11"/>
      <c r="D527" s="11"/>
    </row>
    <row r="528" spans="2:4">
      <c r="B528" s="11"/>
      <c r="C528" s="11"/>
      <c r="D528" s="11"/>
    </row>
    <row r="529" spans="2:4">
      <c r="B529" s="11"/>
      <c r="C529" s="11"/>
      <c r="D529" s="11"/>
    </row>
    <row r="530" spans="2:4">
      <c r="B530" s="11"/>
      <c r="C530" s="11"/>
      <c r="D530" s="11"/>
    </row>
    <row r="531" spans="2:4">
      <c r="B531" s="11"/>
      <c r="C531" s="11"/>
      <c r="D531" s="11"/>
    </row>
    <row r="532" spans="2:4">
      <c r="B532" s="11"/>
      <c r="C532" s="11"/>
      <c r="D532" s="11"/>
    </row>
    <row r="533" spans="2:4">
      <c r="B533" s="11"/>
      <c r="C533" s="11"/>
      <c r="D533" s="11"/>
    </row>
    <row r="534" spans="2:4">
      <c r="B534" s="11"/>
      <c r="C534" s="11"/>
      <c r="D534" s="11"/>
    </row>
    <row r="535" spans="2:4">
      <c r="B535" s="11"/>
      <c r="C535" s="11"/>
      <c r="D535" s="11"/>
    </row>
    <row r="536" spans="2:4">
      <c r="B536" s="11"/>
      <c r="C536" s="11"/>
      <c r="D536" s="11"/>
    </row>
    <row r="537" spans="2:4">
      <c r="B537" s="11"/>
      <c r="C537" s="11"/>
      <c r="D537" s="11"/>
    </row>
    <row r="538" spans="2:4">
      <c r="B538" s="11"/>
      <c r="C538" s="11"/>
      <c r="D538" s="11"/>
    </row>
    <row r="539" spans="2:4">
      <c r="B539" s="11"/>
      <c r="C539" s="11"/>
      <c r="D539" s="11"/>
    </row>
    <row r="540" spans="2:4">
      <c r="B540" s="11"/>
      <c r="C540" s="11"/>
      <c r="D540" s="11"/>
    </row>
    <row r="541" spans="2:4">
      <c r="B541" s="11"/>
      <c r="C541" s="11"/>
      <c r="D541" s="11"/>
    </row>
    <row r="542" spans="2:4">
      <c r="B542" s="11"/>
      <c r="C542" s="11"/>
      <c r="D542" s="11"/>
    </row>
    <row r="543" spans="2:4">
      <c r="B543" s="11"/>
      <c r="C543" s="11"/>
      <c r="D543" s="11"/>
    </row>
    <row r="544" spans="2:4">
      <c r="B544" s="11"/>
      <c r="C544" s="11"/>
      <c r="D544" s="11"/>
    </row>
    <row r="545" spans="2:4">
      <c r="B545" s="11"/>
      <c r="C545" s="11"/>
      <c r="D545" s="11"/>
    </row>
    <row r="546" spans="2:4">
      <c r="B546" s="11"/>
      <c r="C546" s="11"/>
      <c r="D546" s="11"/>
    </row>
    <row r="547" spans="2:4">
      <c r="B547" s="11"/>
      <c r="C547" s="11"/>
      <c r="D547" s="11"/>
    </row>
    <row r="548" spans="2:4">
      <c r="B548" s="11"/>
      <c r="C548" s="11"/>
      <c r="D548" s="11"/>
    </row>
    <row r="549" spans="2:4">
      <c r="B549" s="11"/>
      <c r="C549" s="11"/>
      <c r="D549" s="11"/>
    </row>
    <row r="550" spans="2:4">
      <c r="B550" s="11"/>
      <c r="C550" s="11"/>
      <c r="D550" s="11"/>
    </row>
    <row r="551" spans="2:4">
      <c r="B551" s="11"/>
      <c r="C551" s="11"/>
      <c r="D551" s="11"/>
    </row>
    <row r="552" spans="2:4">
      <c r="B552" s="11"/>
      <c r="C552" s="11"/>
      <c r="D552" s="11"/>
    </row>
    <row r="553" spans="2:4">
      <c r="B553" s="11"/>
      <c r="C553" s="11"/>
      <c r="D553" s="11"/>
    </row>
    <row r="554" spans="2:4">
      <c r="B554" s="11"/>
      <c r="C554" s="11"/>
      <c r="D554" s="11"/>
    </row>
    <row r="555" spans="2:4">
      <c r="B555" s="11"/>
      <c r="C555" s="11"/>
      <c r="D555" s="11"/>
    </row>
    <row r="556" spans="2:4">
      <c r="B556" s="11"/>
      <c r="C556" s="11"/>
      <c r="D556" s="11"/>
    </row>
    <row r="557" spans="2:4">
      <c r="B557" s="11"/>
      <c r="C557" s="11"/>
      <c r="D557" s="11"/>
    </row>
    <row r="558" spans="2:4">
      <c r="B558" s="11"/>
      <c r="C558" s="11"/>
      <c r="D558" s="11"/>
    </row>
    <row r="559" spans="2:4">
      <c r="B559" s="11"/>
      <c r="C559" s="11"/>
      <c r="D559" s="11"/>
    </row>
    <row r="560" spans="2:4">
      <c r="B560" s="11"/>
      <c r="C560" s="11"/>
      <c r="D560" s="11"/>
    </row>
    <row r="561" spans="2:4">
      <c r="B561" s="11"/>
      <c r="C561" s="11"/>
      <c r="D561" s="11"/>
    </row>
    <row r="562" spans="2:4">
      <c r="B562" s="11"/>
      <c r="C562" s="11"/>
      <c r="D562" s="11"/>
    </row>
    <row r="563" spans="2:4">
      <c r="B563" s="11"/>
      <c r="C563" s="11"/>
      <c r="D563" s="11"/>
    </row>
    <row r="564" spans="2:4">
      <c r="B564" s="11"/>
      <c r="C564" s="11"/>
      <c r="D564" s="11"/>
    </row>
    <row r="565" spans="2:4">
      <c r="B565" s="11"/>
      <c r="C565" s="11"/>
      <c r="D565" s="11"/>
    </row>
    <row r="566" spans="2:4">
      <c r="B566" s="11"/>
      <c r="C566" s="11"/>
      <c r="D566" s="11"/>
    </row>
    <row r="567" spans="2:4">
      <c r="B567" s="11"/>
      <c r="C567" s="11"/>
      <c r="D567" s="11"/>
    </row>
    <row r="568" spans="2:4">
      <c r="B568" s="11"/>
      <c r="C568" s="11"/>
      <c r="D568" s="11"/>
    </row>
    <row r="569" spans="2:4">
      <c r="B569" s="11"/>
      <c r="C569" s="11"/>
      <c r="D569" s="11"/>
    </row>
    <row r="570" spans="2:4">
      <c r="B570" s="11"/>
      <c r="C570" s="11"/>
      <c r="D570" s="11"/>
    </row>
    <row r="571" spans="2:4">
      <c r="B571" s="11"/>
      <c r="C571" s="11"/>
      <c r="D571" s="11"/>
    </row>
    <row r="572" spans="2:4">
      <c r="B572" s="11"/>
      <c r="C572" s="11"/>
      <c r="D572" s="11"/>
    </row>
    <row r="573" spans="2:4">
      <c r="B573" s="11"/>
      <c r="C573" s="11"/>
      <c r="D573" s="11"/>
    </row>
    <row r="574" spans="2:4">
      <c r="B574" s="11"/>
      <c r="C574" s="11"/>
      <c r="D574" s="11"/>
    </row>
    <row r="575" spans="2:4">
      <c r="B575" s="11"/>
      <c r="C575" s="11"/>
      <c r="D575" s="11"/>
    </row>
    <row r="576" spans="2:4">
      <c r="B576" s="11"/>
      <c r="C576" s="11"/>
      <c r="D576" s="11"/>
    </row>
    <row r="577" spans="2:4">
      <c r="B577" s="11"/>
      <c r="C577" s="11"/>
      <c r="D577" s="11"/>
    </row>
    <row r="578" spans="2:4">
      <c r="B578" s="11"/>
      <c r="C578" s="11"/>
      <c r="D578" s="11"/>
    </row>
    <row r="579" spans="2:4">
      <c r="B579" s="11"/>
      <c r="C579" s="11"/>
      <c r="D579" s="11"/>
    </row>
    <row r="580" spans="2:4">
      <c r="B580" s="11"/>
      <c r="C580" s="11"/>
      <c r="D580" s="11"/>
    </row>
    <row r="581" spans="2:4">
      <c r="B581" s="11"/>
      <c r="C581" s="11"/>
      <c r="D581" s="11"/>
    </row>
    <row r="582" spans="2:4">
      <c r="B582" s="11"/>
      <c r="C582" s="11"/>
      <c r="D582" s="11"/>
    </row>
    <row r="583" spans="2:4">
      <c r="B583" s="11"/>
      <c r="C583" s="11"/>
      <c r="D583" s="11"/>
    </row>
    <row r="584" spans="2:4">
      <c r="B584" s="11"/>
      <c r="C584" s="11"/>
      <c r="D584" s="11"/>
    </row>
    <row r="585" spans="2:4">
      <c r="B585" s="11"/>
      <c r="C585" s="11"/>
      <c r="D585" s="11"/>
    </row>
    <row r="586" spans="2:4">
      <c r="B586" s="11"/>
      <c r="C586" s="11"/>
      <c r="D586" s="11"/>
    </row>
    <row r="587" spans="2:4">
      <c r="B587" s="11"/>
      <c r="C587" s="11"/>
      <c r="D587" s="11"/>
    </row>
    <row r="588" spans="2:4">
      <c r="B588" s="11"/>
      <c r="C588" s="11"/>
      <c r="D588" s="11"/>
    </row>
    <row r="589" spans="2:4">
      <c r="B589" s="11"/>
      <c r="C589" s="11"/>
      <c r="D589" s="11"/>
    </row>
    <row r="590" spans="2:4">
      <c r="B590" s="11"/>
      <c r="C590" s="11"/>
      <c r="D590" s="11"/>
    </row>
    <row r="591" spans="2:4">
      <c r="B591" s="11"/>
      <c r="C591" s="11"/>
      <c r="D591" s="11"/>
    </row>
    <row r="592" spans="2:4">
      <c r="B592" s="11"/>
      <c r="C592" s="11"/>
      <c r="D592" s="11"/>
    </row>
    <row r="593" spans="2:4">
      <c r="B593" s="11"/>
      <c r="C593" s="11"/>
      <c r="D593" s="11"/>
    </row>
    <row r="594" spans="2:4">
      <c r="B594" s="11"/>
      <c r="C594" s="11"/>
      <c r="D594" s="11"/>
    </row>
    <row r="595" spans="2:4">
      <c r="B595" s="11"/>
      <c r="C595" s="11"/>
      <c r="D595" s="11"/>
    </row>
    <row r="596" spans="2:4">
      <c r="B596" s="11"/>
      <c r="C596" s="11"/>
      <c r="D596" s="11"/>
    </row>
    <row r="597" spans="2:4">
      <c r="B597" s="11"/>
      <c r="C597" s="11"/>
      <c r="D597" s="11"/>
    </row>
    <row r="598" spans="2:4">
      <c r="B598" s="11"/>
      <c r="C598" s="11"/>
      <c r="D598" s="11"/>
    </row>
    <row r="599" spans="2:4">
      <c r="B599" s="11"/>
      <c r="C599" s="11"/>
      <c r="D599" s="11"/>
    </row>
    <row r="600" spans="2:4">
      <c r="B600" s="11"/>
      <c r="C600" s="11"/>
      <c r="D600" s="11"/>
    </row>
    <row r="601" spans="2:4">
      <c r="B601" s="11"/>
      <c r="C601" s="11"/>
      <c r="D601" s="11"/>
    </row>
    <row r="602" spans="2:4">
      <c r="B602" s="11"/>
      <c r="C602" s="11"/>
      <c r="D602" s="11"/>
    </row>
    <row r="603" spans="2:4">
      <c r="B603" s="11"/>
      <c r="C603" s="11"/>
      <c r="D603" s="11"/>
    </row>
    <row r="604" spans="2:4">
      <c r="B604" s="11"/>
      <c r="C604" s="11"/>
      <c r="D604" s="11"/>
    </row>
    <row r="605" spans="2:4">
      <c r="B605" s="11"/>
      <c r="C605" s="11"/>
      <c r="D605" s="11"/>
    </row>
    <row r="606" spans="2:4">
      <c r="B606" s="11"/>
      <c r="C606" s="11"/>
      <c r="D606" s="11"/>
    </row>
    <row r="607" spans="2:4">
      <c r="B607" s="11"/>
      <c r="C607" s="11"/>
      <c r="D607" s="11"/>
    </row>
    <row r="608" spans="2:4">
      <c r="B608" s="11"/>
      <c r="C608" s="11"/>
      <c r="D608" s="11"/>
    </row>
    <row r="609" spans="2:4">
      <c r="B609" s="11"/>
      <c r="C609" s="11"/>
      <c r="D609" s="11"/>
    </row>
    <row r="610" spans="2:4">
      <c r="B610" s="11"/>
      <c r="C610" s="11"/>
      <c r="D610" s="11"/>
    </row>
    <row r="611" spans="2:4">
      <c r="B611" s="11"/>
      <c r="C611" s="11"/>
      <c r="D611" s="11"/>
    </row>
    <row r="612" spans="2:4">
      <c r="B612" s="11"/>
      <c r="C612" s="11"/>
      <c r="D612" s="11"/>
    </row>
    <row r="613" spans="2:4">
      <c r="B613" s="11"/>
      <c r="C613" s="11"/>
      <c r="D613" s="11"/>
    </row>
    <row r="614" spans="2:4">
      <c r="B614" s="11"/>
      <c r="C614" s="11"/>
      <c r="D614" s="11"/>
    </row>
    <row r="615" spans="2:4">
      <c r="B615" s="11"/>
      <c r="C615" s="11"/>
      <c r="D615" s="11"/>
    </row>
    <row r="616" spans="2:4">
      <c r="B616" s="11"/>
      <c r="C616" s="11"/>
      <c r="D616" s="11"/>
    </row>
    <row r="617" spans="2:4">
      <c r="B617" s="11"/>
      <c r="C617" s="11"/>
      <c r="D617" s="11"/>
    </row>
    <row r="618" spans="2:4">
      <c r="B618" s="11"/>
      <c r="C618" s="11"/>
      <c r="D618" s="11"/>
    </row>
    <row r="619" spans="2:4">
      <c r="B619" s="11"/>
      <c r="C619" s="11"/>
      <c r="D619" s="11"/>
    </row>
    <row r="620" spans="2:4">
      <c r="B620" s="11"/>
      <c r="C620" s="11"/>
      <c r="D620" s="11"/>
    </row>
    <row r="621" spans="2:4">
      <c r="B621" s="11"/>
      <c r="C621" s="11"/>
      <c r="D621" s="11"/>
    </row>
    <row r="622" spans="2:4">
      <c r="B622" s="11"/>
      <c r="C622" s="11"/>
      <c r="D622" s="11"/>
    </row>
    <row r="623" spans="2:4">
      <c r="B623" s="11"/>
      <c r="C623" s="11"/>
      <c r="D623" s="11"/>
    </row>
    <row r="624" spans="2:4">
      <c r="B624" s="11"/>
      <c r="C624" s="11"/>
      <c r="D624" s="11"/>
    </row>
    <row r="625" spans="2:4">
      <c r="B625" s="11"/>
      <c r="C625" s="11"/>
      <c r="D625" s="11"/>
    </row>
    <row r="626" spans="2:4">
      <c r="B626" s="11"/>
      <c r="C626" s="11"/>
      <c r="D626" s="11"/>
    </row>
    <row r="627" spans="2:4">
      <c r="B627" s="11"/>
      <c r="C627" s="11"/>
      <c r="D627" s="11"/>
    </row>
    <row r="628" spans="2:4">
      <c r="B628" s="11"/>
      <c r="C628" s="11"/>
      <c r="D628" s="11"/>
    </row>
    <row r="629" spans="2:4">
      <c r="B629" s="11"/>
      <c r="C629" s="11"/>
      <c r="D629" s="11"/>
    </row>
    <row r="630" spans="2:4">
      <c r="B630" s="11"/>
      <c r="C630" s="11"/>
      <c r="D630" s="11"/>
    </row>
    <row r="631" spans="2:4">
      <c r="B631" s="11"/>
      <c r="C631" s="11"/>
      <c r="D631" s="11"/>
    </row>
    <row r="632" spans="2:4">
      <c r="B632" s="11"/>
      <c r="C632" s="11"/>
      <c r="D632" s="11"/>
    </row>
    <row r="633" spans="2:4">
      <c r="B633" s="11"/>
      <c r="C633" s="11"/>
      <c r="D633" s="11"/>
    </row>
    <row r="634" spans="2:4">
      <c r="B634" s="11"/>
      <c r="C634" s="11"/>
      <c r="D634" s="11"/>
    </row>
    <row r="635" spans="2:4">
      <c r="B635" s="11"/>
      <c r="C635" s="11"/>
      <c r="D635" s="11"/>
    </row>
    <row r="636" spans="2:4">
      <c r="B636" s="11"/>
      <c r="C636" s="11"/>
      <c r="D636" s="11"/>
    </row>
    <row r="637" spans="2:4">
      <c r="B637" s="11"/>
      <c r="C637" s="11"/>
      <c r="D637" s="11"/>
    </row>
    <row r="638" spans="2:4">
      <c r="B638" s="11"/>
      <c r="C638" s="11"/>
      <c r="D638" s="11"/>
    </row>
    <row r="639" spans="2:4">
      <c r="B639" s="11"/>
      <c r="C639" s="11"/>
      <c r="D639" s="11"/>
    </row>
    <row r="640" spans="2:4">
      <c r="B640" s="11"/>
      <c r="C640" s="11"/>
      <c r="D640" s="11"/>
    </row>
    <row r="641" spans="2:4">
      <c r="B641" s="11"/>
      <c r="C641" s="11"/>
      <c r="D641" s="11"/>
    </row>
    <row r="642" spans="2:4">
      <c r="B642" s="11"/>
      <c r="C642" s="11"/>
      <c r="D642" s="11"/>
    </row>
    <row r="643" spans="2:4">
      <c r="B643" s="11"/>
      <c r="C643" s="11"/>
      <c r="D643" s="11"/>
    </row>
    <row r="644" spans="2:4">
      <c r="B644" s="11"/>
      <c r="C644" s="11"/>
      <c r="D644" s="11"/>
    </row>
    <row r="645" spans="2:4">
      <c r="B645" s="11"/>
      <c r="C645" s="11"/>
      <c r="D645" s="11"/>
    </row>
    <row r="646" spans="2:4">
      <c r="B646" s="11"/>
      <c r="C646" s="11"/>
      <c r="D646" s="11"/>
    </row>
    <row r="647" spans="2:4">
      <c r="B647" s="11"/>
      <c r="C647" s="11"/>
      <c r="D647" s="11"/>
    </row>
    <row r="648" spans="2:4">
      <c r="B648" s="11"/>
      <c r="C648" s="11"/>
      <c r="D648" s="11"/>
    </row>
    <row r="649" spans="2:4">
      <c r="B649" s="11"/>
      <c r="C649" s="11"/>
      <c r="D649" s="11"/>
    </row>
    <row r="650" spans="2:4">
      <c r="B650" s="11"/>
      <c r="C650" s="11"/>
      <c r="D650" s="11"/>
    </row>
    <row r="651" spans="2:4">
      <c r="B651" s="11"/>
      <c r="C651" s="11"/>
      <c r="D651" s="11"/>
    </row>
    <row r="652" spans="2:4">
      <c r="B652" s="11"/>
      <c r="C652" s="11"/>
      <c r="D652" s="11"/>
    </row>
    <row r="653" spans="2:4">
      <c r="B653" s="11"/>
      <c r="C653" s="11"/>
      <c r="D653" s="11"/>
    </row>
    <row r="654" spans="2:4">
      <c r="B654" s="11"/>
      <c r="C654" s="11"/>
      <c r="D654" s="11"/>
    </row>
    <row r="655" spans="2:4">
      <c r="B655" s="11"/>
      <c r="C655" s="11"/>
      <c r="D655" s="11"/>
    </row>
    <row r="656" spans="2:4">
      <c r="B656" s="11"/>
      <c r="C656" s="11"/>
      <c r="D656" s="11"/>
    </row>
    <row r="657" spans="2:4">
      <c r="B657" s="11"/>
      <c r="C657" s="11"/>
      <c r="D657" s="11"/>
    </row>
    <row r="658" spans="2:4">
      <c r="B658" s="11"/>
      <c r="C658" s="11"/>
      <c r="D658" s="11"/>
    </row>
    <row r="659" spans="2:4">
      <c r="B659" s="11"/>
      <c r="C659" s="11"/>
      <c r="D659" s="11"/>
    </row>
    <row r="660" spans="2:4">
      <c r="B660" s="11"/>
      <c r="C660" s="11"/>
      <c r="D660" s="11"/>
    </row>
    <row r="661" spans="2:4">
      <c r="B661" s="11"/>
      <c r="C661" s="11"/>
      <c r="D661" s="11"/>
    </row>
    <row r="662" spans="2:4">
      <c r="B662" s="11"/>
      <c r="C662" s="11"/>
      <c r="D662" s="11"/>
    </row>
    <row r="663" spans="2:4">
      <c r="B663" s="11"/>
      <c r="C663" s="11"/>
      <c r="D663" s="11"/>
    </row>
    <row r="664" spans="2:4">
      <c r="B664" s="11"/>
      <c r="C664" s="11"/>
      <c r="D664" s="11"/>
    </row>
    <row r="665" spans="2:4">
      <c r="B665" s="11"/>
      <c r="C665" s="11"/>
      <c r="D665" s="11"/>
    </row>
    <row r="666" spans="2:4">
      <c r="B666" s="11"/>
      <c r="C666" s="11"/>
      <c r="D666" s="11"/>
    </row>
    <row r="667" spans="2:4">
      <c r="B667" s="11"/>
      <c r="C667" s="11"/>
      <c r="D667" s="11"/>
    </row>
    <row r="668" spans="2:4">
      <c r="B668" s="11"/>
      <c r="C668" s="11"/>
      <c r="D668" s="11"/>
    </row>
    <row r="669" spans="2:4">
      <c r="B669" s="11"/>
      <c r="C669" s="11"/>
      <c r="D669" s="11"/>
    </row>
    <row r="670" spans="2:4">
      <c r="B670" s="11"/>
      <c r="C670" s="11"/>
      <c r="D670" s="11"/>
    </row>
    <row r="671" spans="2:4">
      <c r="B671" s="11"/>
      <c r="C671" s="11"/>
      <c r="D671" s="11"/>
    </row>
    <row r="672" spans="2:4">
      <c r="B672" s="11"/>
      <c r="C672" s="11"/>
      <c r="D672" s="11"/>
    </row>
    <row r="673" spans="2:4">
      <c r="B673" s="11"/>
      <c r="C673" s="11"/>
      <c r="D673" s="11"/>
    </row>
    <row r="674" spans="2:4">
      <c r="B674" s="11"/>
      <c r="C674" s="11"/>
      <c r="D674" s="11"/>
    </row>
    <row r="675" spans="2:4">
      <c r="B675" s="11"/>
      <c r="C675" s="11"/>
      <c r="D675" s="11"/>
    </row>
    <row r="676" spans="2:4">
      <c r="B676" s="11"/>
      <c r="C676" s="11"/>
      <c r="D676" s="11"/>
    </row>
    <row r="677" spans="2:4">
      <c r="B677" s="11"/>
      <c r="C677" s="11"/>
      <c r="D677" s="11"/>
    </row>
    <row r="678" spans="2:4">
      <c r="B678" s="11"/>
      <c r="C678" s="11"/>
      <c r="D678" s="11"/>
    </row>
    <row r="679" spans="2:4">
      <c r="B679" s="11"/>
      <c r="C679" s="11"/>
      <c r="D679" s="11"/>
    </row>
    <row r="680" spans="2:4">
      <c r="B680" s="11"/>
      <c r="C680" s="11"/>
      <c r="D680" s="11"/>
    </row>
    <row r="681" spans="2:4">
      <c r="B681" s="11"/>
      <c r="C681" s="11"/>
      <c r="D681" s="11"/>
    </row>
    <row r="682" spans="2:4">
      <c r="B682" s="11"/>
      <c r="C682" s="11"/>
      <c r="D682" s="11"/>
    </row>
    <row r="683" spans="2:4">
      <c r="B683" s="11"/>
      <c r="C683" s="11"/>
      <c r="D683" s="11"/>
    </row>
    <row r="684" spans="2:4">
      <c r="B684" s="11"/>
      <c r="C684" s="11"/>
      <c r="D684" s="11"/>
    </row>
    <row r="685" spans="2:4">
      <c r="B685" s="11"/>
      <c r="C685" s="11"/>
      <c r="D685" s="11"/>
    </row>
    <row r="686" spans="2:4">
      <c r="B686" s="11"/>
      <c r="C686" s="11"/>
      <c r="D686" s="11"/>
    </row>
    <row r="687" spans="2:4">
      <c r="B687" s="11"/>
      <c r="C687" s="11"/>
      <c r="D687" s="11"/>
    </row>
    <row r="688" spans="2:4">
      <c r="B688" s="11"/>
      <c r="C688" s="11"/>
      <c r="D688" s="11"/>
    </row>
    <row r="689" spans="2:4">
      <c r="B689" s="11"/>
      <c r="C689" s="11"/>
      <c r="D689" s="11"/>
    </row>
    <row r="690" spans="2:4">
      <c r="B690" s="11"/>
      <c r="C690" s="11"/>
      <c r="D690" s="11"/>
    </row>
    <row r="691" spans="2:4">
      <c r="B691" s="11"/>
      <c r="C691" s="11"/>
      <c r="D691" s="11"/>
    </row>
    <row r="692" spans="2:4">
      <c r="B692" s="11"/>
      <c r="C692" s="11"/>
      <c r="D692" s="11"/>
    </row>
    <row r="693" spans="2:4">
      <c r="B693" s="11"/>
      <c r="C693" s="11"/>
      <c r="D693" s="11"/>
    </row>
    <row r="694" spans="2:4">
      <c r="B694" s="11"/>
      <c r="C694" s="11"/>
      <c r="D694" s="11"/>
    </row>
    <row r="695" spans="2:4">
      <c r="B695" s="11"/>
      <c r="C695" s="11"/>
      <c r="D695" s="11"/>
    </row>
    <row r="696" spans="2:4">
      <c r="B696" s="11"/>
      <c r="C696" s="11"/>
      <c r="D696" s="11"/>
    </row>
    <row r="697" spans="2:4">
      <c r="B697" s="11"/>
      <c r="C697" s="11"/>
      <c r="D697" s="11"/>
    </row>
    <row r="698" spans="2:4">
      <c r="B698" s="11"/>
      <c r="C698" s="11"/>
      <c r="D698" s="11"/>
    </row>
    <row r="699" spans="2:4">
      <c r="B699" s="11"/>
      <c r="C699" s="11"/>
      <c r="D699" s="11"/>
    </row>
    <row r="700" spans="2:4">
      <c r="B700" s="11"/>
      <c r="C700" s="11"/>
      <c r="D700" s="11"/>
    </row>
    <row r="701" spans="2:4">
      <c r="B701" s="11"/>
      <c r="C701" s="11"/>
      <c r="D701" s="11"/>
    </row>
    <row r="702" spans="2:4">
      <c r="B702" s="11"/>
      <c r="C702" s="11"/>
      <c r="D702" s="11"/>
    </row>
    <row r="703" spans="2:4">
      <c r="B703" s="11"/>
      <c r="C703" s="11"/>
      <c r="D703" s="11"/>
    </row>
    <row r="704" spans="2:4">
      <c r="B704" s="11"/>
      <c r="C704" s="11"/>
      <c r="D704" s="11"/>
    </row>
    <row r="705" spans="2:4">
      <c r="B705" s="11"/>
      <c r="C705" s="11"/>
      <c r="D705" s="11"/>
    </row>
    <row r="706" spans="2:4">
      <c r="B706" s="11"/>
      <c r="C706" s="11"/>
      <c r="D706" s="11"/>
    </row>
    <row r="707" spans="2:4">
      <c r="B707" s="11"/>
      <c r="C707" s="11"/>
      <c r="D707" s="11"/>
    </row>
    <row r="708" spans="2:4">
      <c r="B708" s="11"/>
      <c r="C708" s="11"/>
      <c r="D708" s="11"/>
    </row>
    <row r="709" spans="2:4">
      <c r="B709" s="11"/>
      <c r="C709" s="11"/>
      <c r="D709" s="11"/>
    </row>
    <row r="710" spans="2:4">
      <c r="B710" s="11"/>
      <c r="C710" s="11"/>
      <c r="D710" s="11"/>
    </row>
    <row r="711" spans="2:4">
      <c r="B711" s="11"/>
      <c r="C711" s="11"/>
      <c r="D711" s="11"/>
    </row>
    <row r="712" spans="2:4">
      <c r="B712" s="11"/>
      <c r="C712" s="11"/>
      <c r="D712" s="11"/>
    </row>
    <row r="713" spans="2:4">
      <c r="B713" s="11"/>
      <c r="C713" s="11"/>
      <c r="D713" s="11"/>
    </row>
    <row r="714" spans="2:4">
      <c r="B714" s="11"/>
      <c r="C714" s="11"/>
      <c r="D714" s="11"/>
    </row>
    <row r="715" spans="2:4">
      <c r="B715" s="11"/>
      <c r="C715" s="11"/>
      <c r="D715" s="11"/>
    </row>
    <row r="716" spans="2:4">
      <c r="B716" s="11"/>
      <c r="C716" s="11"/>
      <c r="D716" s="11"/>
    </row>
    <row r="717" spans="2:4">
      <c r="B717" s="11"/>
      <c r="C717" s="11"/>
      <c r="D717" s="11"/>
    </row>
    <row r="718" spans="2:4">
      <c r="B718" s="11"/>
      <c r="C718" s="11"/>
      <c r="D718" s="11"/>
    </row>
    <row r="719" spans="2:4">
      <c r="B719" s="11"/>
      <c r="C719" s="11"/>
      <c r="D719" s="11"/>
    </row>
    <row r="720" spans="2:4">
      <c r="B720" s="11"/>
      <c r="C720" s="11"/>
      <c r="D720" s="11"/>
    </row>
    <row r="721" spans="2:4">
      <c r="B721" s="11"/>
      <c r="C721" s="11"/>
      <c r="D721" s="11"/>
    </row>
    <row r="722" spans="2:4">
      <c r="B722" s="11"/>
      <c r="C722" s="11"/>
      <c r="D722" s="11"/>
    </row>
    <row r="723" spans="2:4">
      <c r="B723" s="11"/>
      <c r="C723" s="11"/>
      <c r="D723" s="11"/>
    </row>
    <row r="724" spans="2:4">
      <c r="B724" s="11"/>
      <c r="C724" s="11"/>
      <c r="D724" s="11"/>
    </row>
    <row r="725" spans="2:4">
      <c r="B725" s="11"/>
      <c r="C725" s="11"/>
      <c r="D725" s="11"/>
    </row>
    <row r="726" spans="2:4">
      <c r="B726" s="11"/>
      <c r="C726" s="11"/>
      <c r="D726" s="11"/>
    </row>
    <row r="727" spans="2:4">
      <c r="B727" s="11"/>
      <c r="C727" s="11"/>
      <c r="D727" s="11"/>
    </row>
    <row r="728" spans="2:4">
      <c r="B728" s="11"/>
      <c r="C728" s="11"/>
      <c r="D728" s="11"/>
    </row>
    <row r="729" spans="2:4">
      <c r="B729" s="11"/>
      <c r="C729" s="11"/>
      <c r="D729" s="11"/>
    </row>
    <row r="730" spans="2:4">
      <c r="B730" s="11"/>
      <c r="C730" s="11"/>
      <c r="D730" s="11"/>
    </row>
    <row r="731" spans="2:4">
      <c r="B731" s="11"/>
      <c r="C731" s="11"/>
      <c r="D731" s="11"/>
    </row>
    <row r="732" spans="2:4">
      <c r="B732" s="11"/>
      <c r="C732" s="11"/>
      <c r="D732" s="11"/>
    </row>
    <row r="733" spans="2:4">
      <c r="B733" s="11"/>
      <c r="C733" s="11"/>
      <c r="D733" s="11"/>
    </row>
    <row r="734" spans="2:4">
      <c r="B734" s="11"/>
      <c r="C734" s="11"/>
      <c r="D734" s="11"/>
    </row>
    <row r="735" spans="2:4">
      <c r="B735" s="11"/>
      <c r="C735" s="11"/>
      <c r="D735" s="11"/>
    </row>
    <row r="736" spans="2:4">
      <c r="B736" s="11"/>
      <c r="C736" s="11"/>
      <c r="D736" s="11"/>
    </row>
    <row r="737" spans="2:4">
      <c r="B737" s="11"/>
      <c r="C737" s="11"/>
      <c r="D737" s="11"/>
    </row>
    <row r="738" spans="2:4">
      <c r="B738" s="11"/>
      <c r="C738" s="11"/>
      <c r="D738" s="11"/>
    </row>
    <row r="739" spans="2:4">
      <c r="B739" s="11"/>
      <c r="C739" s="11"/>
      <c r="D739" s="11"/>
    </row>
    <row r="740" spans="2:4">
      <c r="B740" s="11"/>
      <c r="C740" s="11"/>
      <c r="D740" s="11"/>
    </row>
    <row r="741" spans="2:4">
      <c r="B741" s="11"/>
      <c r="C741" s="11"/>
      <c r="D741" s="11"/>
    </row>
    <row r="742" spans="2:4">
      <c r="B742" s="11"/>
      <c r="C742" s="11"/>
      <c r="D742" s="11"/>
    </row>
    <row r="743" spans="2:4">
      <c r="B743" s="11"/>
      <c r="C743" s="11"/>
      <c r="D743" s="11"/>
    </row>
    <row r="744" spans="2:4">
      <c r="B744" s="11"/>
      <c r="C744" s="11"/>
      <c r="D744" s="11"/>
    </row>
    <row r="745" spans="2:4">
      <c r="B745" s="11"/>
      <c r="C745" s="11"/>
      <c r="D745" s="11"/>
    </row>
    <row r="746" spans="2:4">
      <c r="B746" s="11"/>
      <c r="C746" s="11"/>
      <c r="D746" s="11"/>
    </row>
    <row r="747" spans="2:4">
      <c r="B747" s="11"/>
      <c r="C747" s="11"/>
      <c r="D747" s="11"/>
    </row>
    <row r="748" spans="2:4">
      <c r="B748" s="11"/>
      <c r="C748" s="11"/>
      <c r="D748" s="11"/>
    </row>
    <row r="749" spans="2:4">
      <c r="B749" s="11"/>
      <c r="C749" s="11"/>
      <c r="D749" s="11"/>
    </row>
    <row r="750" spans="2:4">
      <c r="B750" s="11"/>
      <c r="C750" s="11"/>
      <c r="D750" s="11"/>
    </row>
    <row r="751" spans="2:4">
      <c r="B751" s="11"/>
      <c r="C751" s="11"/>
      <c r="D751" s="11"/>
    </row>
    <row r="752" spans="2:4">
      <c r="B752" s="11"/>
      <c r="C752" s="11"/>
      <c r="D752" s="11"/>
    </row>
    <row r="753" spans="2:4">
      <c r="B753" s="11"/>
      <c r="C753" s="11"/>
      <c r="D753" s="11"/>
    </row>
    <row r="754" spans="2:4">
      <c r="B754" s="11"/>
      <c r="C754" s="11"/>
      <c r="D754" s="11"/>
    </row>
    <row r="755" spans="2:4">
      <c r="B755" s="11"/>
      <c r="C755" s="11"/>
      <c r="D755" s="11"/>
    </row>
    <row r="756" spans="2:4">
      <c r="B756" s="11"/>
      <c r="C756" s="11"/>
      <c r="D756" s="11"/>
    </row>
    <row r="757" spans="2:4">
      <c r="B757" s="11"/>
      <c r="C757" s="11"/>
      <c r="D757" s="11"/>
    </row>
    <row r="758" spans="2:4">
      <c r="B758" s="11"/>
      <c r="C758" s="11"/>
      <c r="D758" s="11"/>
    </row>
    <row r="759" spans="2:4">
      <c r="B759" s="11"/>
      <c r="C759" s="11"/>
      <c r="D759" s="11"/>
    </row>
    <row r="760" spans="2:4">
      <c r="B760" s="11"/>
      <c r="C760" s="11"/>
      <c r="D760" s="11"/>
    </row>
    <row r="761" spans="2:4">
      <c r="B761" s="11"/>
      <c r="C761" s="11"/>
      <c r="D761" s="11"/>
    </row>
    <row r="762" spans="2:4">
      <c r="B762" s="11"/>
      <c r="C762" s="11"/>
      <c r="D762" s="11"/>
    </row>
    <row r="763" spans="2:4">
      <c r="B763" s="11"/>
      <c r="C763" s="11"/>
      <c r="D763" s="11"/>
    </row>
    <row r="764" spans="2:4">
      <c r="B764" s="11"/>
      <c r="C764" s="11"/>
      <c r="D764" s="11"/>
    </row>
    <row r="765" spans="2:4">
      <c r="B765" s="11"/>
      <c r="C765" s="11"/>
      <c r="D765" s="11"/>
    </row>
    <row r="766" spans="2:4">
      <c r="B766" s="11"/>
      <c r="C766" s="11"/>
      <c r="D766" s="11"/>
    </row>
    <row r="767" spans="2:4">
      <c r="B767" s="11"/>
      <c r="C767" s="11"/>
      <c r="D767" s="11"/>
    </row>
    <row r="768" spans="2:4">
      <c r="B768" s="11"/>
      <c r="C768" s="11"/>
      <c r="D768" s="11"/>
    </row>
    <row r="769" spans="2:4">
      <c r="B769" s="11"/>
      <c r="C769" s="11"/>
      <c r="D769" s="11"/>
    </row>
    <row r="770" spans="2:4">
      <c r="B770" s="11"/>
      <c r="C770" s="11"/>
      <c r="D770" s="11"/>
    </row>
    <row r="771" spans="2:4">
      <c r="B771" s="11"/>
      <c r="C771" s="11"/>
      <c r="D771" s="11"/>
    </row>
    <row r="772" spans="2:4">
      <c r="B772" s="11"/>
      <c r="C772" s="11"/>
      <c r="D772" s="11"/>
    </row>
    <row r="773" spans="2:4">
      <c r="B773" s="11"/>
      <c r="C773" s="11"/>
      <c r="D773" s="11"/>
    </row>
    <row r="774" spans="2:4">
      <c r="B774" s="11"/>
      <c r="C774" s="11"/>
      <c r="D774" s="11"/>
    </row>
    <row r="775" spans="2:4">
      <c r="B775" s="11"/>
      <c r="C775" s="11"/>
      <c r="D775" s="11"/>
    </row>
    <row r="776" spans="2:4">
      <c r="B776" s="11"/>
      <c r="C776" s="11"/>
      <c r="D776" s="11"/>
    </row>
    <row r="777" spans="2:4">
      <c r="B777" s="11"/>
      <c r="C777" s="11"/>
      <c r="D777" s="11"/>
    </row>
    <row r="778" spans="2:4">
      <c r="B778" s="11"/>
      <c r="C778" s="11"/>
      <c r="D778" s="11"/>
    </row>
    <row r="779" spans="2:4">
      <c r="B779" s="11"/>
      <c r="C779" s="11"/>
      <c r="D779" s="11"/>
    </row>
    <row r="780" spans="2:4">
      <c r="B780" s="11"/>
      <c r="C780" s="11"/>
      <c r="D780" s="11"/>
    </row>
    <row r="781" spans="2:4">
      <c r="B781" s="11"/>
      <c r="C781" s="11"/>
      <c r="D781" s="11"/>
    </row>
    <row r="782" spans="2:4">
      <c r="B782" s="11"/>
      <c r="C782" s="11"/>
      <c r="D782" s="11"/>
    </row>
    <row r="783" spans="2:4">
      <c r="B783" s="11"/>
      <c r="C783" s="11"/>
      <c r="D783" s="11"/>
    </row>
    <row r="784" spans="2:4">
      <c r="B784" s="11"/>
      <c r="C784" s="11"/>
      <c r="D784" s="11"/>
    </row>
    <row r="785" spans="2:4">
      <c r="B785" s="11"/>
      <c r="C785" s="11"/>
      <c r="D785" s="11"/>
    </row>
    <row r="786" spans="2:4">
      <c r="B786" s="11"/>
      <c r="C786" s="11"/>
      <c r="D786" s="11"/>
    </row>
    <row r="787" spans="2:4">
      <c r="B787" s="11"/>
      <c r="C787" s="11"/>
      <c r="D787" s="11"/>
    </row>
    <row r="788" spans="2:4">
      <c r="B788" s="11"/>
      <c r="C788" s="11"/>
      <c r="D788" s="11"/>
    </row>
    <row r="789" spans="2:4">
      <c r="B789" s="11"/>
      <c r="C789" s="11"/>
      <c r="D789" s="11"/>
    </row>
    <row r="790" spans="2:4">
      <c r="B790" s="11"/>
      <c r="C790" s="11"/>
      <c r="D790" s="11"/>
    </row>
    <row r="791" spans="2:4">
      <c r="B791" s="11"/>
      <c r="C791" s="11"/>
      <c r="D791" s="11"/>
    </row>
    <row r="792" spans="2:4">
      <c r="B792" s="11"/>
      <c r="C792" s="11"/>
      <c r="D792" s="11"/>
    </row>
    <row r="793" spans="2:4">
      <c r="B793" s="11"/>
      <c r="C793" s="11"/>
      <c r="D793" s="11"/>
    </row>
    <row r="794" spans="2:4">
      <c r="B794" s="11"/>
      <c r="C794" s="11"/>
      <c r="D794" s="11"/>
    </row>
    <row r="795" spans="2:4">
      <c r="B795" s="11"/>
      <c r="C795" s="11"/>
      <c r="D795" s="11"/>
    </row>
    <row r="796" spans="2:4">
      <c r="B796" s="11"/>
      <c r="C796" s="11"/>
      <c r="D796" s="11"/>
    </row>
    <row r="797" spans="2:4">
      <c r="B797" s="11"/>
      <c r="C797" s="11"/>
      <c r="D797" s="11"/>
    </row>
    <row r="798" spans="2:4">
      <c r="B798" s="11"/>
      <c r="C798" s="11"/>
      <c r="D798" s="11"/>
    </row>
    <row r="799" spans="2:4">
      <c r="B799" s="11"/>
      <c r="C799" s="11"/>
      <c r="D799" s="11"/>
    </row>
    <row r="800" spans="2:4">
      <c r="B800" s="11"/>
      <c r="C800" s="11"/>
      <c r="D800" s="11"/>
    </row>
    <row r="801" spans="2:4">
      <c r="B801" s="11"/>
      <c r="C801" s="11"/>
      <c r="D801" s="11"/>
    </row>
    <row r="802" spans="2:4">
      <c r="B802" s="11"/>
      <c r="C802" s="11"/>
      <c r="D802" s="11"/>
    </row>
    <row r="803" spans="2:4">
      <c r="B803" s="11"/>
      <c r="C803" s="11"/>
      <c r="D803" s="11"/>
    </row>
    <row r="804" spans="2:4">
      <c r="B804" s="11"/>
      <c r="C804" s="11"/>
      <c r="D804" s="11"/>
    </row>
    <row r="805" spans="2:4">
      <c r="B805" s="11"/>
      <c r="C805" s="11"/>
      <c r="D805" s="11"/>
    </row>
    <row r="806" spans="2:4">
      <c r="B806" s="11"/>
      <c r="C806" s="11"/>
      <c r="D806" s="11"/>
    </row>
    <row r="807" spans="2:4">
      <c r="B807" s="11"/>
      <c r="C807" s="11"/>
      <c r="D807" s="11"/>
    </row>
    <row r="808" spans="2:4">
      <c r="B808" s="11"/>
      <c r="C808" s="11"/>
      <c r="D808" s="11"/>
    </row>
    <row r="809" spans="2:4">
      <c r="B809" s="11"/>
      <c r="C809" s="11"/>
      <c r="D809" s="11"/>
    </row>
    <row r="810" spans="2:4">
      <c r="B810" s="11"/>
      <c r="C810" s="11"/>
      <c r="D810" s="11"/>
    </row>
    <row r="811" spans="2:4">
      <c r="B811" s="11"/>
      <c r="C811" s="11"/>
      <c r="D811" s="11"/>
    </row>
    <row r="812" spans="2:4">
      <c r="B812" s="11"/>
      <c r="C812" s="11"/>
      <c r="D812" s="11"/>
    </row>
    <row r="813" spans="2:4">
      <c r="B813" s="11"/>
      <c r="C813" s="11"/>
      <c r="D813" s="11"/>
    </row>
    <row r="814" spans="2:4">
      <c r="B814" s="11"/>
      <c r="C814" s="11"/>
      <c r="D814" s="11"/>
    </row>
    <row r="815" spans="2:4">
      <c r="B815" s="11"/>
      <c r="C815" s="11"/>
      <c r="D815" s="11"/>
    </row>
    <row r="816" spans="2:4">
      <c r="B816" s="11"/>
      <c r="C816" s="11"/>
      <c r="D816" s="11"/>
    </row>
    <row r="817" spans="2:4">
      <c r="B817" s="11"/>
      <c r="C817" s="11"/>
      <c r="D817" s="11"/>
    </row>
    <row r="818" spans="2:4">
      <c r="B818" s="11"/>
      <c r="C818" s="11"/>
      <c r="D818" s="11"/>
    </row>
    <row r="819" spans="2:4">
      <c r="B819" s="11"/>
      <c r="C819" s="11"/>
      <c r="D819" s="11"/>
    </row>
    <row r="820" spans="2:4">
      <c r="B820" s="11"/>
      <c r="C820" s="11"/>
      <c r="D820" s="11"/>
    </row>
    <row r="821" spans="2:4">
      <c r="B821" s="11"/>
      <c r="C821" s="11"/>
      <c r="D821" s="11"/>
    </row>
    <row r="822" spans="2:4">
      <c r="B822" s="11"/>
      <c r="C822" s="11"/>
      <c r="D822" s="11"/>
    </row>
    <row r="823" spans="2:4">
      <c r="B823" s="11"/>
      <c r="C823" s="11"/>
      <c r="D823" s="11"/>
    </row>
    <row r="824" spans="2:4">
      <c r="B824" s="11"/>
      <c r="C824" s="11"/>
      <c r="D824" s="11"/>
    </row>
    <row r="825" spans="2:4">
      <c r="B825" s="11"/>
      <c r="C825" s="11"/>
      <c r="D825" s="11"/>
    </row>
    <row r="826" spans="2:4">
      <c r="B826" s="11"/>
      <c r="C826" s="11"/>
      <c r="D826" s="11"/>
    </row>
    <row r="827" spans="2:4">
      <c r="B827" s="11"/>
      <c r="C827" s="11"/>
      <c r="D827" s="11"/>
    </row>
    <row r="828" spans="2:4">
      <c r="B828" s="11"/>
      <c r="C828" s="11"/>
      <c r="D828" s="11"/>
    </row>
  </sheetData>
  <mergeCells count="1">
    <mergeCell ref="B4:E4"/>
  </mergeCells>
  <dataValidations count="1">
    <dataValidation type="list" allowBlank="1" showInputMessage="1" showErrorMessage="1" sqref="C5">
      <formula1>$C$7:$D$7</formula1>
    </dataValidation>
  </dataValidations>
  <hyperlinks>
    <hyperlink ref="D2" location="Indeks!A1" display="Indeks"/>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tabColor theme="0" tint="-4.9989318521683403E-2"/>
  </sheetPr>
  <dimension ref="B1:AF173"/>
  <sheetViews>
    <sheetView zoomScaleNormal="100" workbookViewId="0"/>
  </sheetViews>
  <sheetFormatPr defaultRowHeight="15"/>
  <cols>
    <col min="2" max="21" width="20.7109375" customWidth="1"/>
  </cols>
  <sheetData>
    <row r="1" spans="2:8" ht="35.1" customHeight="1"/>
    <row r="2" spans="2:8" ht="35.1" customHeight="1" thickBot="1">
      <c r="B2" s="597" t="s">
        <v>1162</v>
      </c>
      <c r="C2" s="598"/>
      <c r="D2" s="598"/>
      <c r="E2" s="598"/>
      <c r="F2" s="598"/>
      <c r="G2" s="598"/>
      <c r="H2" s="598"/>
    </row>
    <row r="3" spans="2:8" ht="35.1" customHeight="1" thickTop="1">
      <c r="B3" s="591" t="s">
        <v>328</v>
      </c>
    </row>
    <row r="4" spans="2:8" ht="35.1" customHeight="1"/>
    <row r="5" spans="2:8" ht="35.1" customHeight="1">
      <c r="C5" s="83" t="str">
        <f>Słownik!B266</f>
        <v>Typ 1</v>
      </c>
      <c r="D5" s="83" t="str">
        <f>Słownik!B270</f>
        <v>Typ 2</v>
      </c>
    </row>
    <row r="6" spans="2:8" ht="35.1" customHeight="1">
      <c r="B6" s="83" t="str">
        <f>C5</f>
        <v>Typ 1</v>
      </c>
      <c r="C6" s="84">
        <v>1</v>
      </c>
      <c r="D6" s="40">
        <v>0.75</v>
      </c>
    </row>
    <row r="7" spans="2:8" ht="35.1" customHeight="1">
      <c r="B7" s="85" t="str">
        <f>D5</f>
        <v>Typ 2</v>
      </c>
      <c r="C7" s="43">
        <v>0.75</v>
      </c>
      <c r="D7" s="42">
        <v>1</v>
      </c>
    </row>
    <row r="8" spans="2:8" ht="35.1" customHeight="1"/>
    <row r="9" spans="2:8" ht="35.1" customHeight="1">
      <c r="B9" s="591" t="s">
        <v>871</v>
      </c>
    </row>
    <row r="10" spans="2:8" ht="35.1" customHeight="1"/>
    <row r="11" spans="2:8" ht="35.1" customHeight="1">
      <c r="C11" s="83" t="str">
        <f>Słownik!B261</f>
        <v>Ryzyko stopy procentowej</v>
      </c>
      <c r="D11" s="83" t="str">
        <f>Słownik!B264</f>
        <v>Ryzyko cen akcji</v>
      </c>
      <c r="E11" s="83" t="str">
        <f>Słownik!B273</f>
        <v>Ryzyko cen nieruchomości</v>
      </c>
      <c r="F11" s="83" t="str">
        <f>Słownik!B274</f>
        <v>Ryzyko spreadu kredytowego</v>
      </c>
      <c r="G11" s="83" t="str">
        <f>Słownik!B280</f>
        <v>Ryzyko koncentracji aktywów</v>
      </c>
      <c r="H11" s="83" t="str">
        <f>Słownik!B281</f>
        <v>Ryzyko walutowe</v>
      </c>
    </row>
    <row r="12" spans="2:8" ht="35.1" customHeight="1">
      <c r="B12" s="83" t="str">
        <f>C11</f>
        <v>Ryzyko stopy procentowej</v>
      </c>
      <c r="C12" s="84">
        <v>1</v>
      </c>
      <c r="D12" s="86">
        <v>0</v>
      </c>
      <c r="E12" s="86">
        <v>0</v>
      </c>
      <c r="F12" s="86">
        <v>0</v>
      </c>
      <c r="G12" s="86">
        <v>0</v>
      </c>
      <c r="H12" s="40">
        <v>0.25</v>
      </c>
    </row>
    <row r="13" spans="2:8" ht="35.1" customHeight="1">
      <c r="B13" s="83" t="str">
        <f>D11</f>
        <v>Ryzyko cen akcji</v>
      </c>
      <c r="C13" s="87">
        <v>0</v>
      </c>
      <c r="D13" s="39">
        <v>1</v>
      </c>
      <c r="E13" s="39">
        <v>0.75</v>
      </c>
      <c r="F13" s="39">
        <v>0.75</v>
      </c>
      <c r="G13" s="39">
        <v>0</v>
      </c>
      <c r="H13" s="41">
        <v>0.25</v>
      </c>
    </row>
    <row r="14" spans="2:8" ht="35.1" customHeight="1">
      <c r="B14" s="83" t="str">
        <f>E11</f>
        <v>Ryzyko cen nieruchomości</v>
      </c>
      <c r="C14" s="87">
        <v>0</v>
      </c>
      <c r="D14" s="39">
        <v>0.75</v>
      </c>
      <c r="E14" s="39">
        <v>1</v>
      </c>
      <c r="F14" s="39">
        <v>0.5</v>
      </c>
      <c r="G14" s="39">
        <v>0</v>
      </c>
      <c r="H14" s="41">
        <v>0.25</v>
      </c>
    </row>
    <row r="15" spans="2:8" ht="35.1" customHeight="1">
      <c r="B15" s="83" t="str">
        <f>F11</f>
        <v>Ryzyko spreadu kredytowego</v>
      </c>
      <c r="C15" s="87">
        <v>0</v>
      </c>
      <c r="D15" s="39">
        <v>0.75</v>
      </c>
      <c r="E15" s="39">
        <v>0.5</v>
      </c>
      <c r="F15" s="39">
        <v>1</v>
      </c>
      <c r="G15" s="39">
        <v>0</v>
      </c>
      <c r="H15" s="41">
        <v>0.25</v>
      </c>
    </row>
    <row r="16" spans="2:8" ht="35.1" customHeight="1">
      <c r="B16" s="83" t="str">
        <f>G11</f>
        <v>Ryzyko koncentracji aktywów</v>
      </c>
      <c r="C16" s="87">
        <v>0</v>
      </c>
      <c r="D16" s="39">
        <v>0</v>
      </c>
      <c r="E16" s="39">
        <v>0</v>
      </c>
      <c r="F16" s="39">
        <v>0</v>
      </c>
      <c r="G16" s="39">
        <v>1</v>
      </c>
      <c r="H16" s="41">
        <v>0</v>
      </c>
    </row>
    <row r="17" spans="2:8" ht="35.1" customHeight="1">
      <c r="B17" s="85" t="str">
        <f>H11</f>
        <v>Ryzyko walutowe</v>
      </c>
      <c r="C17" s="43">
        <v>0.25</v>
      </c>
      <c r="D17" s="44">
        <v>0.25</v>
      </c>
      <c r="E17" s="44">
        <v>0.25</v>
      </c>
      <c r="F17" s="44">
        <v>0.25</v>
      </c>
      <c r="G17" s="44">
        <v>0</v>
      </c>
      <c r="H17" s="42">
        <v>1</v>
      </c>
    </row>
    <row r="18" spans="2:8" ht="35.1" customHeight="1"/>
    <row r="19" spans="2:8" ht="35.1" customHeight="1">
      <c r="B19" s="591" t="s">
        <v>872</v>
      </c>
    </row>
    <row r="20" spans="2:8" ht="35.1" customHeight="1"/>
    <row r="21" spans="2:8" ht="35.1" customHeight="1">
      <c r="C21" s="83" t="str">
        <f t="shared" ref="C21:H21" si="0">C11</f>
        <v>Ryzyko stopy procentowej</v>
      </c>
      <c r="D21" s="83" t="str">
        <f t="shared" si="0"/>
        <v>Ryzyko cen akcji</v>
      </c>
      <c r="E21" s="83" t="str">
        <f t="shared" si="0"/>
        <v>Ryzyko cen nieruchomości</v>
      </c>
      <c r="F21" s="83" t="str">
        <f t="shared" si="0"/>
        <v>Ryzyko spreadu kredytowego</v>
      </c>
      <c r="G21" s="83" t="str">
        <f t="shared" si="0"/>
        <v>Ryzyko koncentracji aktywów</v>
      </c>
      <c r="H21" s="83" t="str">
        <f t="shared" si="0"/>
        <v>Ryzyko walutowe</v>
      </c>
    </row>
    <row r="22" spans="2:8" ht="35.1" customHeight="1">
      <c r="B22" s="83" t="str">
        <f>C21</f>
        <v>Ryzyko stopy procentowej</v>
      </c>
      <c r="C22" s="84">
        <v>1</v>
      </c>
      <c r="D22" s="86">
        <v>0.5</v>
      </c>
      <c r="E22" s="86">
        <v>0.5</v>
      </c>
      <c r="F22" s="86">
        <v>0.5</v>
      </c>
      <c r="G22" s="86">
        <v>0</v>
      </c>
      <c r="H22" s="40">
        <v>0.25</v>
      </c>
    </row>
    <row r="23" spans="2:8" ht="35.1" customHeight="1">
      <c r="B23" s="83" t="str">
        <f>D21</f>
        <v>Ryzyko cen akcji</v>
      </c>
      <c r="C23" s="87">
        <v>0.5</v>
      </c>
      <c r="D23" s="39">
        <v>1</v>
      </c>
      <c r="E23" s="39">
        <v>0.75</v>
      </c>
      <c r="F23" s="39">
        <v>0.75</v>
      </c>
      <c r="G23" s="39">
        <v>0</v>
      </c>
      <c r="H23" s="41">
        <v>0.25</v>
      </c>
    </row>
    <row r="24" spans="2:8" ht="35.1" customHeight="1">
      <c r="B24" s="83" t="str">
        <f>E21</f>
        <v>Ryzyko cen nieruchomości</v>
      </c>
      <c r="C24" s="87">
        <v>0.5</v>
      </c>
      <c r="D24" s="39">
        <v>0.75</v>
      </c>
      <c r="E24" s="39">
        <v>1</v>
      </c>
      <c r="F24" s="39">
        <v>0.5</v>
      </c>
      <c r="G24" s="39">
        <v>0</v>
      </c>
      <c r="H24" s="41">
        <v>0.25</v>
      </c>
    </row>
    <row r="25" spans="2:8" ht="35.1" customHeight="1">
      <c r="B25" s="83" t="str">
        <f>F21</f>
        <v>Ryzyko spreadu kredytowego</v>
      </c>
      <c r="C25" s="87">
        <v>0.5</v>
      </c>
      <c r="D25" s="39">
        <v>0.75</v>
      </c>
      <c r="E25" s="39">
        <v>0.5</v>
      </c>
      <c r="F25" s="39">
        <v>1</v>
      </c>
      <c r="G25" s="39">
        <v>0</v>
      </c>
      <c r="H25" s="41">
        <v>0.25</v>
      </c>
    </row>
    <row r="26" spans="2:8" ht="35.1" customHeight="1">
      <c r="B26" s="83" t="str">
        <f>G21</f>
        <v>Ryzyko koncentracji aktywów</v>
      </c>
      <c r="C26" s="87">
        <v>0</v>
      </c>
      <c r="D26" s="39">
        <v>0</v>
      </c>
      <c r="E26" s="39">
        <v>0</v>
      </c>
      <c r="F26" s="39">
        <v>0</v>
      </c>
      <c r="G26" s="39">
        <v>1</v>
      </c>
      <c r="H26" s="41">
        <v>0</v>
      </c>
    </row>
    <row r="27" spans="2:8" ht="35.1" customHeight="1">
      <c r="B27" s="83" t="str">
        <f>H21</f>
        <v>Ryzyko walutowe</v>
      </c>
      <c r="C27" s="43">
        <v>0.25</v>
      </c>
      <c r="D27" s="44">
        <v>0.25</v>
      </c>
      <c r="E27" s="44">
        <v>0.25</v>
      </c>
      <c r="F27" s="44">
        <v>0.25</v>
      </c>
      <c r="G27" s="44">
        <v>0</v>
      </c>
      <c r="H27" s="42">
        <v>1</v>
      </c>
    </row>
    <row r="28" spans="2:8" ht="35.1" customHeight="1"/>
    <row r="29" spans="2:8" ht="35.1" customHeight="1" thickBot="1">
      <c r="B29" s="597" t="s">
        <v>1163</v>
      </c>
      <c r="C29" s="598"/>
      <c r="D29" s="598"/>
    </row>
    <row r="30" spans="2:8" ht="35.1" customHeight="1" thickTop="1"/>
    <row r="31" spans="2:8" ht="35.1" customHeight="1">
      <c r="B31" s="591" t="s">
        <v>325</v>
      </c>
    </row>
    <row r="32" spans="2:8" ht="35.1" customHeight="1"/>
    <row r="33" spans="2:9" ht="35.1" customHeight="1">
      <c r="C33" s="83" t="str">
        <f>Słownik!B290</f>
        <v>Ekspozycje typu 1</v>
      </c>
      <c r="D33" s="83" t="str">
        <f>Słownik!B291</f>
        <v>Ekspozycje typu 2</v>
      </c>
    </row>
    <row r="34" spans="2:9" ht="35.1" customHeight="1">
      <c r="B34" s="83" t="str">
        <f>C33</f>
        <v>Ekspozycje typu 1</v>
      </c>
      <c r="C34" s="84">
        <v>1</v>
      </c>
      <c r="D34" s="40">
        <v>0.75</v>
      </c>
    </row>
    <row r="35" spans="2:9" ht="35.1" customHeight="1">
      <c r="B35" s="85" t="str">
        <f>D33</f>
        <v>Ekspozycje typu 2</v>
      </c>
      <c r="C35" s="43">
        <v>0.75</v>
      </c>
      <c r="D35" s="42">
        <v>1</v>
      </c>
    </row>
    <row r="36" spans="2:9" ht="35.1" customHeight="1"/>
    <row r="37" spans="2:9" ht="35.1" customHeight="1" thickBot="1">
      <c r="B37" s="597" t="s">
        <v>1164</v>
      </c>
      <c r="C37" s="598"/>
      <c r="D37" s="598"/>
      <c r="E37" s="598"/>
      <c r="F37" s="598"/>
      <c r="G37" s="598"/>
      <c r="H37" s="598"/>
      <c r="I37" s="598"/>
    </row>
    <row r="38" spans="2:9" ht="35.1" customHeight="1" thickTop="1"/>
    <row r="39" spans="2:9" ht="35.1" customHeight="1">
      <c r="B39" s="591" t="s">
        <v>894</v>
      </c>
    </row>
    <row r="40" spans="2:9" ht="35.1" customHeight="1">
      <c r="C40" s="83" t="s">
        <v>340</v>
      </c>
      <c r="D40" s="83" t="s">
        <v>411</v>
      </c>
      <c r="E40" s="83" t="s">
        <v>343</v>
      </c>
      <c r="F40" s="83" t="s">
        <v>412</v>
      </c>
      <c r="G40" s="83" t="s">
        <v>345</v>
      </c>
      <c r="H40" s="83" t="s">
        <v>346</v>
      </c>
      <c r="I40" s="83" t="s">
        <v>339</v>
      </c>
    </row>
    <row r="41" spans="2:9" ht="35.1" customHeight="1">
      <c r="B41" s="83" t="s">
        <v>340</v>
      </c>
      <c r="C41" s="87">
        <v>1</v>
      </c>
      <c r="D41" s="39">
        <v>-0.25</v>
      </c>
      <c r="E41" s="39">
        <v>0.25</v>
      </c>
      <c r="F41" s="39">
        <v>0</v>
      </c>
      <c r="G41" s="39">
        <v>0.25</v>
      </c>
      <c r="H41" s="39">
        <v>0</v>
      </c>
      <c r="I41" s="41">
        <v>0.25</v>
      </c>
    </row>
    <row r="42" spans="2:9" ht="35.1" customHeight="1">
      <c r="B42" s="83" t="s">
        <v>411</v>
      </c>
      <c r="C42" s="87">
        <v>-0.25</v>
      </c>
      <c r="D42" s="39">
        <v>1</v>
      </c>
      <c r="E42" s="39">
        <v>0</v>
      </c>
      <c r="F42" s="39">
        <v>0.25</v>
      </c>
      <c r="G42" s="39">
        <v>0.25</v>
      </c>
      <c r="H42" s="39">
        <v>0.25</v>
      </c>
      <c r="I42" s="41">
        <v>0</v>
      </c>
    </row>
    <row r="43" spans="2:9" ht="35.1" customHeight="1">
      <c r="B43" s="83" t="s">
        <v>343</v>
      </c>
      <c r="C43" s="87">
        <v>0.25</v>
      </c>
      <c r="D43" s="39">
        <v>0</v>
      </c>
      <c r="E43" s="39">
        <v>1</v>
      </c>
      <c r="F43" s="39">
        <v>0</v>
      </c>
      <c r="G43" s="39">
        <v>0.5</v>
      </c>
      <c r="H43" s="39">
        <v>0</v>
      </c>
      <c r="I43" s="41">
        <v>0.25</v>
      </c>
    </row>
    <row r="44" spans="2:9" ht="35.1" customHeight="1">
      <c r="B44" s="83" t="s">
        <v>412</v>
      </c>
      <c r="C44" s="87">
        <v>0</v>
      </c>
      <c r="D44" s="39">
        <v>0.25</v>
      </c>
      <c r="E44" s="39">
        <v>0</v>
      </c>
      <c r="F44" s="39">
        <v>1</v>
      </c>
      <c r="G44" s="39">
        <v>0.5</v>
      </c>
      <c r="H44" s="39">
        <v>0</v>
      </c>
      <c r="I44" s="41">
        <v>0.25</v>
      </c>
    </row>
    <row r="45" spans="2:9" ht="35.1" customHeight="1">
      <c r="B45" s="83" t="s">
        <v>345</v>
      </c>
      <c r="C45" s="87">
        <v>0.25</v>
      </c>
      <c r="D45" s="39">
        <v>0.25</v>
      </c>
      <c r="E45" s="39">
        <v>0.5</v>
      </c>
      <c r="F45" s="39">
        <v>0.5</v>
      </c>
      <c r="G45" s="39">
        <v>1</v>
      </c>
      <c r="H45" s="39">
        <v>0.5</v>
      </c>
      <c r="I45" s="41">
        <v>0.25</v>
      </c>
    </row>
    <row r="46" spans="2:9" ht="35.1" customHeight="1">
      <c r="B46" s="83" t="s">
        <v>346</v>
      </c>
      <c r="C46" s="87">
        <v>0</v>
      </c>
      <c r="D46" s="39">
        <v>0.25</v>
      </c>
      <c r="E46" s="39">
        <v>0</v>
      </c>
      <c r="F46" s="39">
        <v>0</v>
      </c>
      <c r="G46" s="39">
        <v>0.5</v>
      </c>
      <c r="H46" s="39">
        <v>1</v>
      </c>
      <c r="I46" s="41">
        <v>0</v>
      </c>
    </row>
    <row r="47" spans="2:9" ht="35.1" customHeight="1">
      <c r="B47" s="83" t="s">
        <v>339</v>
      </c>
      <c r="C47" s="43">
        <v>0.25</v>
      </c>
      <c r="D47" s="44">
        <v>0</v>
      </c>
      <c r="E47" s="44">
        <v>0.25</v>
      </c>
      <c r="F47" s="44">
        <v>0.25</v>
      </c>
      <c r="G47" s="44">
        <v>0.25</v>
      </c>
      <c r="H47" s="44">
        <v>0</v>
      </c>
      <c r="I47" s="42">
        <v>1</v>
      </c>
    </row>
    <row r="48" spans="2:9" ht="35.1" customHeight="1"/>
    <row r="49" spans="2:11" ht="35.1" customHeight="1" thickBot="1">
      <c r="B49" s="597" t="s">
        <v>1165</v>
      </c>
      <c r="C49" s="598"/>
      <c r="D49" s="598"/>
      <c r="E49" s="598"/>
      <c r="F49" s="598"/>
      <c r="G49" s="598"/>
      <c r="H49" s="598"/>
      <c r="I49" s="598"/>
    </row>
    <row r="50" spans="2:11" ht="35.1" customHeight="1" thickTop="1">
      <c r="K50" s="27"/>
    </row>
    <row r="51" spans="2:11" ht="35.1" customHeight="1">
      <c r="B51" s="591" t="s">
        <v>557</v>
      </c>
      <c r="K51" s="25"/>
    </row>
    <row r="52" spans="2:11" ht="35.1" customHeight="1">
      <c r="C52" s="85" t="str">
        <f>'Cover-NonLife'!$D$45</f>
        <v>Segmenty - zobowiązania ubezpieczeń bezpośrednich i reasekuracji proporcjonalnej czynnej</v>
      </c>
      <c r="D52" s="85" t="str">
        <f>Słownik!$B$394</f>
        <v>Odchylenie standardowe dla ryzyka składki</v>
      </c>
      <c r="E52" s="85" t="str">
        <f>'SCR-UNL'!$E$7</f>
        <v>Odchylenie standardowe dla ryzyka rezerw</v>
      </c>
      <c r="K52" s="25"/>
    </row>
    <row r="53" spans="2:11" ht="35.1" customHeight="1">
      <c r="B53" s="83">
        <v>1</v>
      </c>
      <c r="C53" s="85" t="str">
        <f>'Cover-NonLife'!D48</f>
        <v>Ubezpieczenia OC z tyt. użytkowania pojazdów mechanicznych</v>
      </c>
      <c r="D53" s="676">
        <v>0.1</v>
      </c>
      <c r="E53" s="676">
        <v>0.09</v>
      </c>
      <c r="K53" s="25"/>
    </row>
    <row r="54" spans="2:11" ht="35.1" customHeight="1">
      <c r="B54" s="83">
        <v>2</v>
      </c>
      <c r="C54" s="85" t="str">
        <f>'Cover-NonLife'!D49</f>
        <v>Pozostałe ubezpieczenia pojazdów</v>
      </c>
      <c r="D54" s="676">
        <v>0.08</v>
      </c>
      <c r="E54" s="676">
        <v>0.08</v>
      </c>
    </row>
    <row r="55" spans="2:11" ht="35.1" customHeight="1">
      <c r="B55" s="83">
        <v>3</v>
      </c>
      <c r="C55" s="85" t="str">
        <f>'Cover-NonLife'!D50</f>
        <v>Ubezpieczenia morskie, lotnicze i transportowe</v>
      </c>
      <c r="D55" s="676">
        <v>0.15</v>
      </c>
      <c r="E55" s="676">
        <v>0.11</v>
      </c>
    </row>
    <row r="56" spans="2:11" ht="35.1" customHeight="1">
      <c r="B56" s="83">
        <v>4</v>
      </c>
      <c r="C56" s="85" t="str">
        <f>'Cover-NonLife'!D51</f>
        <v>Ubezpieczenia od ognia i pozostałych szkód rzeczowych</v>
      </c>
      <c r="D56" s="676">
        <v>0.08</v>
      </c>
      <c r="E56" s="676">
        <v>0.1</v>
      </c>
    </row>
    <row r="57" spans="2:11" ht="35.1" customHeight="1">
      <c r="B57" s="83">
        <v>5</v>
      </c>
      <c r="C57" s="85" t="str">
        <f>'Cover-NonLife'!D52</f>
        <v>Ubezpieczenia OC ogólnej</v>
      </c>
      <c r="D57" s="676">
        <v>0.14000000000000001</v>
      </c>
      <c r="E57" s="676">
        <v>0.11</v>
      </c>
    </row>
    <row r="58" spans="2:11" ht="35.1" customHeight="1">
      <c r="B58" s="83">
        <v>6</v>
      </c>
      <c r="C58" s="85" t="str">
        <f>'Cover-NonLife'!D53</f>
        <v>Ubezpieczenia kredytu i gwarancji ubezpieczeniowej</v>
      </c>
      <c r="D58" s="676">
        <v>0.12</v>
      </c>
      <c r="E58" s="676">
        <v>0.19</v>
      </c>
    </row>
    <row r="59" spans="2:11" ht="35.1" customHeight="1">
      <c r="B59" s="83">
        <v>7</v>
      </c>
      <c r="C59" s="85" t="str">
        <f>'Cover-NonLife'!D54</f>
        <v>Ubezpieczenia ochrony prawnej</v>
      </c>
      <c r="D59" s="676">
        <v>7.0000000000000007E-2</v>
      </c>
      <c r="E59" s="676">
        <v>0.12</v>
      </c>
    </row>
    <row r="60" spans="2:11" ht="35.1" customHeight="1">
      <c r="B60" s="83">
        <v>8</v>
      </c>
      <c r="C60" s="85" t="str">
        <f>'Cover-NonLife'!D55</f>
        <v>Ubezpieczenia świadczenia pomocy</v>
      </c>
      <c r="D60" s="676">
        <v>0.09</v>
      </c>
      <c r="E60" s="676">
        <v>0.2</v>
      </c>
    </row>
    <row r="61" spans="2:11" ht="35.1" customHeight="1">
      <c r="B61" s="83">
        <v>9</v>
      </c>
      <c r="C61" s="85" t="str">
        <f>'Cover-NonLife'!D56</f>
        <v>Ubezpieczenia różnych ryzyk finansowych</v>
      </c>
      <c r="D61" s="676">
        <v>0.13</v>
      </c>
      <c r="E61" s="676">
        <v>0.2</v>
      </c>
    </row>
    <row r="62" spans="2:11" ht="35.1" customHeight="1">
      <c r="B62" s="83">
        <v>10</v>
      </c>
      <c r="C62" s="85" t="str">
        <f>'Cover-NonLife'!D59</f>
        <v>Reasekuracja nieproporcjonalna ubezpieczeń mienia</v>
      </c>
      <c r="D62" s="676">
        <v>0.17</v>
      </c>
      <c r="E62" s="676">
        <v>0.2</v>
      </c>
    </row>
    <row r="63" spans="2:11" ht="35.1" customHeight="1">
      <c r="B63" s="83">
        <v>11</v>
      </c>
      <c r="C63" s="85" t="str">
        <f>'Cover-NonLife'!D57</f>
        <v>Reasekuracja nieproporcjonalna ubezpieczeń osobowych</v>
      </c>
      <c r="D63" s="676">
        <v>0.17</v>
      </c>
      <c r="E63" s="676">
        <v>0.2</v>
      </c>
    </row>
    <row r="64" spans="2:11" ht="35.1" customHeight="1">
      <c r="B64" s="85">
        <v>12</v>
      </c>
      <c r="C64" s="85" t="str">
        <f>'Cover-NonLife'!D58</f>
        <v>Reasekuracja nieproporcjonalna ubezpieczeń morskich, lotniczych i transportowych</v>
      </c>
      <c r="D64" s="676">
        <v>0.17</v>
      </c>
      <c r="E64" s="676">
        <v>0.2</v>
      </c>
    </row>
    <row r="65" spans="2:32" ht="35.1" customHeight="1"/>
    <row r="66" spans="2:32" ht="35.1" customHeight="1">
      <c r="B66" s="591" t="s">
        <v>948</v>
      </c>
    </row>
    <row r="67" spans="2:32" ht="35.1" customHeight="1">
      <c r="C67" s="146" t="s">
        <v>755</v>
      </c>
      <c r="D67" s="146" t="s">
        <v>754</v>
      </c>
      <c r="E67" s="146" t="s">
        <v>756</v>
      </c>
      <c r="F67" s="146" t="s">
        <v>757</v>
      </c>
      <c r="G67" s="146" t="s">
        <v>758</v>
      </c>
      <c r="H67" s="146" t="s">
        <v>759</v>
      </c>
      <c r="I67" s="146" t="s">
        <v>760</v>
      </c>
      <c r="J67" s="146" t="s">
        <v>761</v>
      </c>
      <c r="K67" s="146" t="s">
        <v>762</v>
      </c>
      <c r="L67" s="146" t="s">
        <v>200</v>
      </c>
      <c r="M67" s="146" t="s">
        <v>196</v>
      </c>
      <c r="N67" s="146" t="s">
        <v>198</v>
      </c>
    </row>
    <row r="68" spans="2:32" ht="35.1" customHeight="1">
      <c r="B68" s="83" t="s">
        <v>755</v>
      </c>
      <c r="C68" s="84">
        <v>1</v>
      </c>
      <c r="D68" s="86">
        <v>0.5</v>
      </c>
      <c r="E68" s="86">
        <v>0.5</v>
      </c>
      <c r="F68" s="86">
        <v>0.25</v>
      </c>
      <c r="G68" s="86">
        <v>0.5</v>
      </c>
      <c r="H68" s="86">
        <v>0.25</v>
      </c>
      <c r="I68" s="86">
        <v>0.5</v>
      </c>
      <c r="J68" s="86">
        <v>0.25</v>
      </c>
      <c r="K68" s="86">
        <v>0.5</v>
      </c>
      <c r="L68" s="86">
        <v>0.25</v>
      </c>
      <c r="M68" s="86">
        <v>0.25</v>
      </c>
      <c r="N68" s="40">
        <v>0.25</v>
      </c>
      <c r="O68" s="677"/>
      <c r="P68" s="677"/>
      <c r="Q68" s="677"/>
      <c r="R68" s="677"/>
      <c r="S68" s="677"/>
      <c r="T68" s="677"/>
      <c r="U68" s="677"/>
      <c r="V68" s="677"/>
      <c r="W68" s="677"/>
      <c r="X68" s="677"/>
      <c r="Y68" s="677"/>
      <c r="Z68" s="677"/>
      <c r="AA68" s="677"/>
      <c r="AB68" s="677"/>
      <c r="AC68" s="677"/>
      <c r="AD68" s="677"/>
      <c r="AE68" s="677"/>
      <c r="AF68" s="677"/>
    </row>
    <row r="69" spans="2:32" ht="35.1" customHeight="1">
      <c r="B69" s="83" t="s">
        <v>754</v>
      </c>
      <c r="C69" s="87">
        <v>0.5</v>
      </c>
      <c r="D69" s="39">
        <v>1</v>
      </c>
      <c r="E69" s="39">
        <v>0.25</v>
      </c>
      <c r="F69" s="39">
        <v>0.25</v>
      </c>
      <c r="G69" s="39">
        <v>0.25</v>
      </c>
      <c r="H69" s="39">
        <v>0.25</v>
      </c>
      <c r="I69" s="39">
        <v>0.5</v>
      </c>
      <c r="J69" s="39">
        <v>0.5</v>
      </c>
      <c r="K69" s="39">
        <v>0.5</v>
      </c>
      <c r="L69" s="39">
        <v>0.25</v>
      </c>
      <c r="M69" s="39">
        <v>0.25</v>
      </c>
      <c r="N69" s="41">
        <v>0.25</v>
      </c>
      <c r="O69" s="677"/>
      <c r="P69" s="677"/>
      <c r="Q69" s="677"/>
      <c r="R69" s="677"/>
      <c r="S69" s="677"/>
      <c r="T69" s="677"/>
      <c r="U69" s="677"/>
      <c r="V69" s="677"/>
      <c r="W69" s="677"/>
      <c r="X69" s="677"/>
      <c r="Y69" s="677"/>
      <c r="Z69" s="677"/>
      <c r="AA69" s="677"/>
      <c r="AB69" s="677"/>
      <c r="AC69" s="677"/>
      <c r="AD69" s="677"/>
      <c r="AE69" s="677"/>
      <c r="AF69" s="677"/>
    </row>
    <row r="70" spans="2:32" ht="35.1" customHeight="1">
      <c r="B70" s="83" t="s">
        <v>756</v>
      </c>
      <c r="C70" s="87">
        <v>0.5</v>
      </c>
      <c r="D70" s="39">
        <v>0.25</v>
      </c>
      <c r="E70" s="39">
        <v>1</v>
      </c>
      <c r="F70" s="39">
        <v>0.25</v>
      </c>
      <c r="G70" s="39">
        <v>0.25</v>
      </c>
      <c r="H70" s="39">
        <v>0.25</v>
      </c>
      <c r="I70" s="39">
        <v>0.25</v>
      </c>
      <c r="J70" s="39">
        <v>0.5</v>
      </c>
      <c r="K70" s="39">
        <v>0.5</v>
      </c>
      <c r="L70" s="39">
        <v>0.25</v>
      </c>
      <c r="M70" s="39">
        <v>0.25</v>
      </c>
      <c r="N70" s="41">
        <v>0.5</v>
      </c>
      <c r="O70" s="677"/>
      <c r="P70" s="677"/>
      <c r="Q70" s="677"/>
      <c r="R70" s="677"/>
      <c r="S70" s="677"/>
      <c r="T70" s="677"/>
      <c r="U70" s="677"/>
      <c r="V70" s="677"/>
      <c r="W70" s="677"/>
      <c r="X70" s="677"/>
      <c r="Y70" s="677"/>
      <c r="Z70" s="677"/>
      <c r="AA70" s="677"/>
      <c r="AB70" s="677"/>
      <c r="AC70" s="677"/>
      <c r="AD70" s="677"/>
      <c r="AE70" s="677"/>
      <c r="AF70" s="677"/>
    </row>
    <row r="71" spans="2:32" ht="35.1" customHeight="1">
      <c r="B71" s="83" t="s">
        <v>757</v>
      </c>
      <c r="C71" s="87">
        <v>0.25</v>
      </c>
      <c r="D71" s="39">
        <v>0.25</v>
      </c>
      <c r="E71" s="39">
        <v>0.25</v>
      </c>
      <c r="F71" s="39">
        <v>1</v>
      </c>
      <c r="G71" s="39">
        <v>0.25</v>
      </c>
      <c r="H71" s="39">
        <v>0.25</v>
      </c>
      <c r="I71" s="39">
        <v>0.25</v>
      </c>
      <c r="J71" s="39">
        <v>0.5</v>
      </c>
      <c r="K71" s="39">
        <v>0.5</v>
      </c>
      <c r="L71" s="39">
        <v>0.5</v>
      </c>
      <c r="M71" s="39">
        <v>0.25</v>
      </c>
      <c r="N71" s="41">
        <v>0.5</v>
      </c>
      <c r="O71" s="677"/>
      <c r="P71" s="677"/>
      <c r="Q71" s="677"/>
      <c r="R71" s="677"/>
      <c r="S71" s="677"/>
      <c r="T71" s="677"/>
      <c r="U71" s="677"/>
      <c r="V71" s="677"/>
      <c r="W71" s="677"/>
      <c r="X71" s="677"/>
      <c r="Y71" s="677"/>
      <c r="Z71" s="677"/>
      <c r="AA71" s="677"/>
      <c r="AB71" s="677"/>
      <c r="AC71" s="677"/>
      <c r="AD71" s="677"/>
      <c r="AE71" s="677"/>
      <c r="AF71" s="677"/>
    </row>
    <row r="72" spans="2:32" ht="35.1" customHeight="1">
      <c r="B72" s="83" t="s">
        <v>758</v>
      </c>
      <c r="C72" s="87">
        <v>0.5</v>
      </c>
      <c r="D72" s="39">
        <v>0.25</v>
      </c>
      <c r="E72" s="39">
        <v>0.25</v>
      </c>
      <c r="F72" s="39">
        <v>0.25</v>
      </c>
      <c r="G72" s="39">
        <v>1</v>
      </c>
      <c r="H72" s="39">
        <v>0.5</v>
      </c>
      <c r="I72" s="39">
        <v>0.5</v>
      </c>
      <c r="J72" s="39">
        <v>0.25</v>
      </c>
      <c r="K72" s="39">
        <v>0.5</v>
      </c>
      <c r="L72" s="39">
        <v>0.25</v>
      </c>
      <c r="M72" s="39">
        <v>0.5</v>
      </c>
      <c r="N72" s="41">
        <v>0.25</v>
      </c>
      <c r="O72" s="677"/>
      <c r="P72" s="677"/>
      <c r="Q72" s="677"/>
      <c r="R72" s="677"/>
      <c r="S72" s="677"/>
      <c r="T72" s="677"/>
      <c r="U72" s="677"/>
      <c r="V72" s="677"/>
      <c r="W72" s="677"/>
      <c r="X72" s="677"/>
      <c r="Y72" s="677"/>
      <c r="Z72" s="677"/>
      <c r="AA72" s="677"/>
      <c r="AB72" s="677"/>
      <c r="AC72" s="677"/>
      <c r="AD72" s="677"/>
      <c r="AE72" s="677"/>
      <c r="AF72" s="677"/>
    </row>
    <row r="73" spans="2:32" ht="35.1" customHeight="1">
      <c r="B73" s="83" t="s">
        <v>759</v>
      </c>
      <c r="C73" s="87">
        <v>0.25</v>
      </c>
      <c r="D73" s="39">
        <v>0.25</v>
      </c>
      <c r="E73" s="39">
        <v>0.25</v>
      </c>
      <c r="F73" s="39">
        <v>0.25</v>
      </c>
      <c r="G73" s="39">
        <v>0.5</v>
      </c>
      <c r="H73" s="39">
        <v>1</v>
      </c>
      <c r="I73" s="39">
        <v>0.5</v>
      </c>
      <c r="J73" s="39">
        <v>0.25</v>
      </c>
      <c r="K73" s="39">
        <v>0.5</v>
      </c>
      <c r="L73" s="39">
        <v>0.25</v>
      </c>
      <c r="M73" s="39">
        <v>0.5</v>
      </c>
      <c r="N73" s="41">
        <v>0.25</v>
      </c>
      <c r="O73" s="677"/>
      <c r="P73" s="677"/>
      <c r="Q73" s="677"/>
      <c r="R73" s="677"/>
      <c r="S73" s="677"/>
      <c r="T73" s="677"/>
      <c r="U73" s="677"/>
      <c r="V73" s="677"/>
      <c r="W73" s="677"/>
      <c r="X73" s="677"/>
      <c r="Y73" s="677"/>
      <c r="Z73" s="677"/>
      <c r="AA73" s="677"/>
      <c r="AB73" s="677"/>
      <c r="AC73" s="677"/>
      <c r="AD73" s="677"/>
      <c r="AE73" s="677"/>
      <c r="AF73" s="677"/>
    </row>
    <row r="74" spans="2:32" ht="35.1" customHeight="1">
      <c r="B74" s="83" t="s">
        <v>760</v>
      </c>
      <c r="C74" s="87">
        <v>0.5</v>
      </c>
      <c r="D74" s="39">
        <v>0.5</v>
      </c>
      <c r="E74" s="39">
        <v>0.25</v>
      </c>
      <c r="F74" s="39">
        <v>0.25</v>
      </c>
      <c r="G74" s="39">
        <v>0.5</v>
      </c>
      <c r="H74" s="39">
        <v>0.5</v>
      </c>
      <c r="I74" s="39">
        <v>1</v>
      </c>
      <c r="J74" s="39">
        <v>0.25</v>
      </c>
      <c r="K74" s="39">
        <v>0.5</v>
      </c>
      <c r="L74" s="39">
        <v>0.25</v>
      </c>
      <c r="M74" s="39">
        <v>0.5</v>
      </c>
      <c r="N74" s="41">
        <v>0.25</v>
      </c>
      <c r="O74" s="677"/>
      <c r="P74" s="677"/>
      <c r="Q74" s="677"/>
      <c r="R74" s="677"/>
      <c r="S74" s="677"/>
      <c r="T74" s="677"/>
      <c r="U74" s="677"/>
      <c r="V74" s="677"/>
      <c r="W74" s="677"/>
      <c r="X74" s="677"/>
      <c r="Y74" s="677"/>
      <c r="Z74" s="677"/>
      <c r="AA74" s="677"/>
      <c r="AB74" s="677"/>
      <c r="AC74" s="677"/>
      <c r="AD74" s="677"/>
      <c r="AE74" s="677"/>
      <c r="AF74" s="677"/>
    </row>
    <row r="75" spans="2:32" ht="35.1" customHeight="1">
      <c r="B75" s="83" t="s">
        <v>761</v>
      </c>
      <c r="C75" s="87">
        <v>0.25</v>
      </c>
      <c r="D75" s="39">
        <v>0.5</v>
      </c>
      <c r="E75" s="39">
        <v>0.5</v>
      </c>
      <c r="F75" s="39">
        <v>0.5</v>
      </c>
      <c r="G75" s="39">
        <v>0.25</v>
      </c>
      <c r="H75" s="39">
        <v>0.25</v>
      </c>
      <c r="I75" s="39">
        <v>0.25</v>
      </c>
      <c r="J75" s="39">
        <v>1</v>
      </c>
      <c r="K75" s="39">
        <v>0.5</v>
      </c>
      <c r="L75" s="39">
        <v>0.5</v>
      </c>
      <c r="M75" s="39">
        <v>0.25</v>
      </c>
      <c r="N75" s="41">
        <v>0.25</v>
      </c>
      <c r="O75" s="677"/>
      <c r="P75" s="677"/>
      <c r="Q75" s="677"/>
      <c r="R75" s="677"/>
      <c r="S75" s="677"/>
      <c r="T75" s="677"/>
      <c r="U75" s="677"/>
      <c r="V75" s="677"/>
      <c r="W75" s="677"/>
      <c r="X75" s="677"/>
      <c r="Y75" s="677"/>
      <c r="Z75" s="677"/>
      <c r="AA75" s="677"/>
      <c r="AB75" s="677"/>
      <c r="AC75" s="677"/>
      <c r="AD75" s="677"/>
      <c r="AE75" s="677"/>
      <c r="AF75" s="677"/>
    </row>
    <row r="76" spans="2:32" ht="35.1" customHeight="1">
      <c r="B76" s="83" t="s">
        <v>762</v>
      </c>
      <c r="C76" s="87">
        <v>0.5</v>
      </c>
      <c r="D76" s="39">
        <v>0.5</v>
      </c>
      <c r="E76" s="39">
        <v>0.5</v>
      </c>
      <c r="F76" s="39">
        <v>0.5</v>
      </c>
      <c r="G76" s="39">
        <v>0.5</v>
      </c>
      <c r="H76" s="39">
        <v>0.5</v>
      </c>
      <c r="I76" s="39">
        <v>0.5</v>
      </c>
      <c r="J76" s="39">
        <v>0.5</v>
      </c>
      <c r="K76" s="39">
        <v>1</v>
      </c>
      <c r="L76" s="39">
        <v>0.25</v>
      </c>
      <c r="M76" s="39">
        <v>0.25</v>
      </c>
      <c r="N76" s="41">
        <v>0.5</v>
      </c>
      <c r="O76" s="677"/>
      <c r="P76" s="677"/>
      <c r="Q76" s="677"/>
      <c r="R76" s="677"/>
      <c r="S76" s="677"/>
      <c r="T76" s="677"/>
      <c r="U76" s="677"/>
      <c r="V76" s="677"/>
      <c r="W76" s="677"/>
      <c r="X76" s="677"/>
      <c r="Y76" s="677"/>
      <c r="Z76" s="677"/>
      <c r="AA76" s="677"/>
      <c r="AB76" s="677"/>
      <c r="AC76" s="677"/>
      <c r="AD76" s="677"/>
      <c r="AE76" s="677"/>
      <c r="AF76" s="677"/>
    </row>
    <row r="77" spans="2:32" ht="35.1" customHeight="1">
      <c r="B77" s="83" t="s">
        <v>200</v>
      </c>
      <c r="C77" s="87">
        <v>0.25</v>
      </c>
      <c r="D77" s="39">
        <v>0.25</v>
      </c>
      <c r="E77" s="39">
        <v>0.25</v>
      </c>
      <c r="F77" s="39">
        <v>0.5</v>
      </c>
      <c r="G77" s="39">
        <v>0.25</v>
      </c>
      <c r="H77" s="39">
        <v>0.25</v>
      </c>
      <c r="I77" s="39">
        <v>0.25</v>
      </c>
      <c r="J77" s="39">
        <v>0.5</v>
      </c>
      <c r="K77" s="39">
        <v>0.25</v>
      </c>
      <c r="L77" s="39">
        <v>1</v>
      </c>
      <c r="M77" s="39">
        <v>0.25</v>
      </c>
      <c r="N77" s="41">
        <v>0.25</v>
      </c>
      <c r="O77" s="677"/>
      <c r="P77" s="677"/>
      <c r="Q77" s="677"/>
      <c r="R77" s="677"/>
      <c r="S77" s="677"/>
      <c r="T77" s="677"/>
      <c r="U77" s="677"/>
      <c r="V77" s="677"/>
      <c r="W77" s="677"/>
      <c r="X77" s="677"/>
      <c r="Y77" s="677"/>
      <c r="Z77" s="677"/>
      <c r="AA77" s="677"/>
      <c r="AB77" s="677"/>
      <c r="AC77" s="677"/>
      <c r="AD77" s="677"/>
      <c r="AE77" s="677"/>
      <c r="AF77" s="677"/>
    </row>
    <row r="78" spans="2:32" ht="35.1" customHeight="1">
      <c r="B78" s="83" t="s">
        <v>196</v>
      </c>
      <c r="C78" s="87">
        <v>0.25</v>
      </c>
      <c r="D78" s="39">
        <v>0.25</v>
      </c>
      <c r="E78" s="39">
        <v>0.25</v>
      </c>
      <c r="F78" s="39">
        <v>0.25</v>
      </c>
      <c r="G78" s="39">
        <v>0.5</v>
      </c>
      <c r="H78" s="39">
        <v>0.5</v>
      </c>
      <c r="I78" s="39">
        <v>0.5</v>
      </c>
      <c r="J78" s="39">
        <v>0.25</v>
      </c>
      <c r="K78" s="39">
        <v>0.25</v>
      </c>
      <c r="L78" s="39">
        <v>0.25</v>
      </c>
      <c r="M78" s="39">
        <v>1</v>
      </c>
      <c r="N78" s="41">
        <v>0.25</v>
      </c>
      <c r="O78" s="677"/>
      <c r="P78" s="677"/>
      <c r="Q78" s="677"/>
      <c r="R78" s="677"/>
      <c r="S78" s="677"/>
      <c r="T78" s="677"/>
      <c r="U78" s="677"/>
      <c r="V78" s="677"/>
      <c r="W78" s="677"/>
      <c r="X78" s="677"/>
      <c r="Y78" s="677"/>
      <c r="Z78" s="677"/>
      <c r="AA78" s="677"/>
      <c r="AB78" s="677"/>
      <c r="AC78" s="677"/>
      <c r="AD78" s="677"/>
      <c r="AE78" s="677"/>
      <c r="AF78" s="677"/>
    </row>
    <row r="79" spans="2:32" ht="35.1" customHeight="1">
      <c r="B79" s="85" t="s">
        <v>198</v>
      </c>
      <c r="C79" s="43">
        <v>0.25</v>
      </c>
      <c r="D79" s="44">
        <v>0.25</v>
      </c>
      <c r="E79" s="44">
        <v>0.5</v>
      </c>
      <c r="F79" s="44">
        <v>0.5</v>
      </c>
      <c r="G79" s="44">
        <v>0.25</v>
      </c>
      <c r="H79" s="44">
        <v>0.25</v>
      </c>
      <c r="I79" s="44">
        <v>0.25</v>
      </c>
      <c r="J79" s="44">
        <v>0.25</v>
      </c>
      <c r="K79" s="44">
        <v>0.5</v>
      </c>
      <c r="L79" s="44">
        <v>0.25</v>
      </c>
      <c r="M79" s="44">
        <v>0.25</v>
      </c>
      <c r="N79" s="42">
        <v>1</v>
      </c>
      <c r="O79" s="677"/>
      <c r="P79" s="677"/>
      <c r="Q79" s="677"/>
      <c r="R79" s="677"/>
      <c r="S79" s="677"/>
      <c r="T79" s="677"/>
      <c r="U79" s="677"/>
      <c r="V79" s="677"/>
      <c r="W79" s="677"/>
      <c r="X79" s="677"/>
      <c r="Y79" s="677"/>
      <c r="Z79" s="677"/>
      <c r="AA79" s="677"/>
      <c r="AB79" s="677"/>
      <c r="AC79" s="677"/>
      <c r="AD79" s="677"/>
      <c r="AE79" s="677"/>
      <c r="AF79" s="677"/>
    </row>
    <row r="80" spans="2:32" ht="35.1" customHeight="1"/>
    <row r="81" spans="2:14" ht="35.1" customHeight="1"/>
    <row r="82" spans="2:14" ht="35.1" customHeight="1">
      <c r="B82" s="591" t="s">
        <v>950</v>
      </c>
    </row>
    <row r="83" spans="2:14" ht="35.1" customHeight="1">
      <c r="C83" s="146" t="str">
        <f>'SCR-UNL'!B34</f>
        <v>Wymóg kapitałowy dla ryzyka składki i rezerw</v>
      </c>
      <c r="D83" s="146" t="str">
        <f>'SCR-UNL'!B35</f>
        <v>Wymóg kapitałowy dla ryzyka katastroficznego</v>
      </c>
      <c r="E83" s="146" t="str">
        <f>'SCR-UNL'!B36</f>
        <v xml:space="preserve">Wymóg kapitałowy dla ryzyka związanego z rezygnacjami z umów </v>
      </c>
    </row>
    <row r="84" spans="2:14" ht="35.1" customHeight="1">
      <c r="B84" s="83" t="str">
        <f>C83</f>
        <v>Wymóg kapitałowy dla ryzyka składki i rezerw</v>
      </c>
      <c r="C84" s="84">
        <v>1</v>
      </c>
      <c r="D84" s="86">
        <v>0.25</v>
      </c>
      <c r="E84" s="40">
        <v>0</v>
      </c>
    </row>
    <row r="85" spans="2:14" ht="35.1" customHeight="1">
      <c r="B85" s="83" t="str">
        <f>D83</f>
        <v>Wymóg kapitałowy dla ryzyka katastroficznego</v>
      </c>
      <c r="C85" s="87">
        <v>0.25</v>
      </c>
      <c r="D85" s="39">
        <v>1</v>
      </c>
      <c r="E85" s="41">
        <v>0</v>
      </c>
    </row>
    <row r="86" spans="2:14" ht="35.1" customHeight="1">
      <c r="B86" s="83" t="str">
        <f>E83</f>
        <v xml:space="preserve">Wymóg kapitałowy dla ryzyka związanego z rezygnacjami z umów </v>
      </c>
      <c r="C86" s="43">
        <v>0</v>
      </c>
      <c r="D86" s="44">
        <v>0</v>
      </c>
      <c r="E86" s="42">
        <v>1</v>
      </c>
    </row>
    <row r="87" spans="2:14" ht="35.1" customHeight="1"/>
    <row r="88" spans="2:14" ht="35.1" customHeight="1" thickBot="1">
      <c r="B88" s="597" t="s">
        <v>1166</v>
      </c>
      <c r="C88" s="598"/>
      <c r="D88" s="598"/>
      <c r="E88" s="598"/>
      <c r="F88" s="598"/>
      <c r="G88" s="598"/>
      <c r="H88" s="598"/>
    </row>
    <row r="89" spans="2:14" ht="35.1" customHeight="1" thickTop="1"/>
    <row r="90" spans="2:14" ht="35.1" customHeight="1">
      <c r="B90" s="591" t="s">
        <v>959</v>
      </c>
    </row>
    <row r="91" spans="2:14" ht="35.1" customHeight="1">
      <c r="C91" s="146" t="s">
        <v>340</v>
      </c>
      <c r="D91" s="146" t="s">
        <v>411</v>
      </c>
      <c r="E91" s="146" t="s">
        <v>343</v>
      </c>
      <c r="F91" s="146" t="s">
        <v>345</v>
      </c>
      <c r="G91" s="146" t="s">
        <v>346</v>
      </c>
      <c r="H91" s="146" t="s">
        <v>412</v>
      </c>
    </row>
    <row r="92" spans="2:14" ht="35.1" customHeight="1">
      <c r="B92" s="83" t="s">
        <v>340</v>
      </c>
      <c r="C92" s="84">
        <v>1</v>
      </c>
      <c r="D92" s="86">
        <v>-0.25</v>
      </c>
      <c r="E92" s="86">
        <v>0.25</v>
      </c>
      <c r="F92" s="86">
        <v>0</v>
      </c>
      <c r="G92" s="86">
        <v>0.25</v>
      </c>
      <c r="H92" s="40">
        <v>0</v>
      </c>
      <c r="I92" s="677"/>
      <c r="J92" s="677"/>
      <c r="K92" s="677"/>
      <c r="L92" s="677"/>
      <c r="M92" s="677"/>
      <c r="N92" s="677"/>
    </row>
    <row r="93" spans="2:14" ht="35.1" customHeight="1">
      <c r="B93" s="83" t="s">
        <v>411</v>
      </c>
      <c r="C93" s="87">
        <v>-0.25</v>
      </c>
      <c r="D93" s="39">
        <v>1</v>
      </c>
      <c r="E93" s="39">
        <v>0</v>
      </c>
      <c r="F93" s="39">
        <v>0.25</v>
      </c>
      <c r="G93" s="39">
        <v>0.25</v>
      </c>
      <c r="H93" s="41">
        <v>0.25</v>
      </c>
      <c r="I93" s="677"/>
      <c r="J93" s="677"/>
      <c r="K93" s="677"/>
      <c r="L93" s="677"/>
      <c r="M93" s="677"/>
      <c r="N93" s="677"/>
    </row>
    <row r="94" spans="2:14" ht="35.1" customHeight="1">
      <c r="B94" s="83" t="s">
        <v>343</v>
      </c>
      <c r="C94" s="87">
        <v>0.25</v>
      </c>
      <c r="D94" s="39">
        <v>0</v>
      </c>
      <c r="E94" s="39">
        <v>1</v>
      </c>
      <c r="F94" s="39">
        <v>0</v>
      </c>
      <c r="G94" s="39">
        <v>0.5</v>
      </c>
      <c r="H94" s="41">
        <v>0</v>
      </c>
      <c r="I94" s="677"/>
      <c r="J94" s="677"/>
      <c r="K94" s="677"/>
      <c r="L94" s="677"/>
      <c r="M94" s="677"/>
      <c r="N94" s="677"/>
    </row>
    <row r="95" spans="2:14" ht="35.1" customHeight="1">
      <c r="B95" s="83" t="s">
        <v>412</v>
      </c>
      <c r="C95" s="87">
        <v>0</v>
      </c>
      <c r="D95" s="39">
        <v>0.25</v>
      </c>
      <c r="E95" s="39">
        <v>0</v>
      </c>
      <c r="F95" s="39">
        <v>1</v>
      </c>
      <c r="G95" s="39">
        <v>0.5</v>
      </c>
      <c r="H95" s="41">
        <v>0</v>
      </c>
      <c r="I95" s="677"/>
      <c r="J95" s="677"/>
      <c r="K95" s="677"/>
      <c r="L95" s="677"/>
      <c r="M95" s="677"/>
      <c r="N95" s="677"/>
    </row>
    <row r="96" spans="2:14" ht="35.1" customHeight="1">
      <c r="B96" s="83" t="s">
        <v>345</v>
      </c>
      <c r="C96" s="87">
        <v>0.25</v>
      </c>
      <c r="D96" s="39">
        <v>0.25</v>
      </c>
      <c r="E96" s="39">
        <v>0.5</v>
      </c>
      <c r="F96" s="39">
        <v>0.5</v>
      </c>
      <c r="G96" s="39">
        <v>1</v>
      </c>
      <c r="H96" s="41">
        <v>0.5</v>
      </c>
      <c r="I96" s="677"/>
      <c r="J96" s="677"/>
      <c r="K96" s="677"/>
      <c r="L96" s="677"/>
      <c r="M96" s="677"/>
      <c r="N96" s="677"/>
    </row>
    <row r="97" spans="2:14" ht="35.1" customHeight="1">
      <c r="B97" s="83" t="s">
        <v>346</v>
      </c>
      <c r="C97" s="43">
        <v>0</v>
      </c>
      <c r="D97" s="44">
        <v>0.25</v>
      </c>
      <c r="E97" s="44">
        <v>0</v>
      </c>
      <c r="F97" s="44">
        <v>0</v>
      </c>
      <c r="G97" s="44">
        <v>0.5</v>
      </c>
      <c r="H97" s="42">
        <v>1</v>
      </c>
      <c r="I97" s="677"/>
      <c r="J97" s="677"/>
      <c r="K97" s="677"/>
      <c r="L97" s="677"/>
      <c r="M97" s="677"/>
      <c r="N97" s="677"/>
    </row>
    <row r="98" spans="2:14" ht="35.1" customHeight="1"/>
    <row r="99" spans="2:14" ht="35.1" customHeight="1">
      <c r="B99" s="591" t="s">
        <v>963</v>
      </c>
    </row>
    <row r="100" spans="2:14" ht="53.25" customHeight="1">
      <c r="C100" s="85" t="str">
        <f>'Cover-NonLife'!$D$45</f>
        <v>Segmenty - zobowiązania ubezpieczeń bezpośrednich i reasekuracji proporcjonalnej czynnej</v>
      </c>
      <c r="D100" s="85" t="str">
        <f>Słownik!$B$394</f>
        <v>Odchylenie standardowe dla ryzyka składki</v>
      </c>
      <c r="E100" s="85" t="str">
        <f>'SCR-UNL'!$E$7</f>
        <v>Odchylenie standardowe dla ryzyka rezerw</v>
      </c>
    </row>
    <row r="101" spans="2:14" ht="35.1" customHeight="1">
      <c r="B101" s="83">
        <v>1</v>
      </c>
      <c r="C101" s="175" t="str">
        <f>'Cover-NonLife'!D61</f>
        <v>Ubezpieczenia pokrycia kosztów świadczeń medycznych</v>
      </c>
      <c r="D101" s="617">
        <v>0.05</v>
      </c>
      <c r="E101" s="618">
        <v>0.05</v>
      </c>
    </row>
    <row r="102" spans="2:14" ht="35.1" customHeight="1">
      <c r="B102" s="83">
        <v>2</v>
      </c>
      <c r="C102" s="83" t="str">
        <f>'Cover-NonLife'!D62</f>
        <v>Ubezpieczenia na wypadek utraty dochodów</v>
      </c>
      <c r="D102" s="619">
        <v>8.5000000000000006E-2</v>
      </c>
      <c r="E102" s="620">
        <v>0.14000000000000001</v>
      </c>
    </row>
    <row r="103" spans="2:14" ht="35.1" customHeight="1">
      <c r="B103" s="83">
        <v>3</v>
      </c>
      <c r="C103" s="83" t="str">
        <f>'Cover-NonLife'!D63</f>
        <v>Ubezpieczenia pracownicze</v>
      </c>
      <c r="D103" s="619">
        <v>0.08</v>
      </c>
      <c r="E103" s="620">
        <v>0.11</v>
      </c>
    </row>
    <row r="104" spans="2:14" ht="35.1" customHeight="1">
      <c r="B104" s="83">
        <v>4</v>
      </c>
      <c r="C104" s="83" t="str">
        <f>'Cover-NonLife'!D64</f>
        <v>Reasekuracja nieproporcjonalna ubezpieczeń zdrowotnych</v>
      </c>
      <c r="D104" s="621">
        <v>0.17</v>
      </c>
      <c r="E104" s="622">
        <v>0.2</v>
      </c>
    </row>
    <row r="105" spans="2:14" ht="35.1" customHeight="1"/>
    <row r="106" spans="2:14" ht="35.1" customHeight="1">
      <c r="B106" s="591" t="s">
        <v>948</v>
      </c>
    </row>
    <row r="107" spans="2:14" ht="35.1" customHeight="1">
      <c r="C107" s="83" t="s">
        <v>751</v>
      </c>
      <c r="D107" s="83" t="s">
        <v>752</v>
      </c>
      <c r="E107" s="83" t="s">
        <v>753</v>
      </c>
      <c r="F107" s="83" t="s">
        <v>194</v>
      </c>
    </row>
    <row r="108" spans="2:14" ht="35.1" customHeight="1">
      <c r="B108" s="83" t="s">
        <v>751</v>
      </c>
      <c r="C108" s="87">
        <v>1</v>
      </c>
      <c r="D108" s="39">
        <v>0.5</v>
      </c>
      <c r="E108" s="39">
        <v>0.5</v>
      </c>
      <c r="F108" s="41">
        <v>0.5</v>
      </c>
    </row>
    <row r="109" spans="2:14" ht="35.1" customHeight="1">
      <c r="B109" s="83" t="s">
        <v>752</v>
      </c>
      <c r="C109" s="87">
        <v>0.5</v>
      </c>
      <c r="D109" s="39">
        <v>1</v>
      </c>
      <c r="E109" s="39">
        <v>0.5</v>
      </c>
      <c r="F109" s="41">
        <v>0.5</v>
      </c>
    </row>
    <row r="110" spans="2:14" ht="35.1" customHeight="1">
      <c r="B110" s="83" t="s">
        <v>753</v>
      </c>
      <c r="C110" s="87">
        <v>0.5</v>
      </c>
      <c r="D110" s="39">
        <v>0.5</v>
      </c>
      <c r="E110" s="39">
        <v>1</v>
      </c>
      <c r="F110" s="41">
        <v>0.5</v>
      </c>
    </row>
    <row r="111" spans="2:14" ht="35.1" customHeight="1">
      <c r="B111" s="83" t="s">
        <v>194</v>
      </c>
      <c r="C111" s="43">
        <v>0.5</v>
      </c>
      <c r="D111" s="44">
        <v>0.5</v>
      </c>
      <c r="E111" s="44">
        <v>0.5</v>
      </c>
      <c r="F111" s="42">
        <v>1</v>
      </c>
    </row>
    <row r="112" spans="2:14" ht="35.1" customHeight="1"/>
    <row r="113" spans="2:7" ht="35.1" customHeight="1"/>
    <row r="114" spans="2:7" ht="35.1" customHeight="1">
      <c r="B114" s="591" t="s">
        <v>991</v>
      </c>
    </row>
    <row r="115" spans="2:7" ht="49.5" customHeight="1">
      <c r="C115" s="85" t="str">
        <f>'SCR-UH'!C63</f>
        <v>Wymóg kapitałowy dla ryzyka ubezpieczeń zdrowotnych o charakterze ubezpieczeń innych niż na życie</v>
      </c>
      <c r="D115" s="85" t="str">
        <f>'SCR-UH'!C64</f>
        <v>Wymóg kapitałowy dla ryzyka ubezpieczeniowego w ubezpieczeniach zdrowotnych o charakterze ubezpieczeń na życie</v>
      </c>
      <c r="E115" s="85" t="str">
        <f>'SCR-UH'!C65</f>
        <v>Wymóg kapitałowy dla ryzyka katastroficznego z ubezpieczeń zdrowotnych</v>
      </c>
    </row>
    <row r="116" spans="2:7" ht="46.5" customHeight="1">
      <c r="B116" s="83" t="str">
        <f>C115</f>
        <v>Wymóg kapitałowy dla ryzyka ubezpieczeń zdrowotnych o charakterze ubezpieczeń innych niż na życie</v>
      </c>
      <c r="C116" s="84">
        <v>1</v>
      </c>
      <c r="D116" s="86">
        <v>0.5</v>
      </c>
      <c r="E116" s="40">
        <v>0.25</v>
      </c>
    </row>
    <row r="117" spans="2:7" ht="60.75" customHeight="1">
      <c r="B117" s="83" t="str">
        <f>D115</f>
        <v>Wymóg kapitałowy dla ryzyka ubezpieczeniowego w ubezpieczeniach zdrowotnych o charakterze ubezpieczeń na życie</v>
      </c>
      <c r="C117" s="87">
        <v>0.5</v>
      </c>
      <c r="D117" s="39">
        <v>1</v>
      </c>
      <c r="E117" s="41">
        <v>0.25</v>
      </c>
    </row>
    <row r="118" spans="2:7" ht="52.5" customHeight="1">
      <c r="B118" s="85" t="str">
        <f>E115</f>
        <v>Wymóg kapitałowy dla ryzyka katastroficznego z ubezpieczeń zdrowotnych</v>
      </c>
      <c r="C118" s="43">
        <v>0.25</v>
      </c>
      <c r="D118" s="44">
        <v>0.25</v>
      </c>
      <c r="E118" s="42">
        <v>1</v>
      </c>
    </row>
    <row r="119" spans="2:7" ht="35.1" customHeight="1"/>
    <row r="120" spans="2:7" ht="35.1" customHeight="1" thickBot="1">
      <c r="B120" s="597" t="s">
        <v>1167</v>
      </c>
      <c r="C120" s="598"/>
    </row>
    <row r="121" spans="2:7" ht="35.1" customHeight="1" thickTop="1">
      <c r="B121" s="591"/>
    </row>
    <row r="122" spans="2:7" ht="35.1" customHeight="1">
      <c r="B122" s="142" t="s">
        <v>921</v>
      </c>
      <c r="C122" s="40">
        <v>4.4999999999999997E-3</v>
      </c>
    </row>
    <row r="123" spans="2:7" ht="35.1" customHeight="1">
      <c r="B123" s="142" t="s">
        <v>922</v>
      </c>
      <c r="C123" s="41">
        <v>0.03</v>
      </c>
    </row>
    <row r="124" spans="2:7" ht="35.1" customHeight="1">
      <c r="B124" s="142" t="s">
        <v>923</v>
      </c>
      <c r="C124" s="41">
        <v>0.04</v>
      </c>
    </row>
    <row r="125" spans="2:7" ht="35.1" customHeight="1">
      <c r="B125" s="142" t="s">
        <v>924</v>
      </c>
      <c r="C125" s="41">
        <v>0.03</v>
      </c>
    </row>
    <row r="126" spans="2:7" ht="35.1" customHeight="1">
      <c r="B126" s="590" t="s">
        <v>925</v>
      </c>
      <c r="C126" s="42">
        <v>1.2</v>
      </c>
    </row>
    <row r="127" spans="2:7" ht="35.1" customHeight="1"/>
    <row r="128" spans="2:7" ht="35.1" customHeight="1" thickBot="1">
      <c r="B128" s="597" t="s">
        <v>1168</v>
      </c>
      <c r="C128" s="598"/>
      <c r="D128" s="598"/>
      <c r="E128" s="598"/>
      <c r="F128" s="598"/>
      <c r="G128" s="598"/>
    </row>
    <row r="129" spans="2:7" ht="35.1" customHeight="1" thickTop="1"/>
    <row r="130" spans="2:7" ht="35.1" customHeight="1">
      <c r="C130" s="146" t="str">
        <f>SCR!B9</f>
        <v>Ryzyko rynkowe</v>
      </c>
      <c r="D130" s="146" t="str">
        <f>SCR!B10</f>
        <v>Ryzyko niewykonania zobowiązania przez kontrahenta</v>
      </c>
      <c r="E130" s="146" t="str">
        <f>SCR!B11</f>
        <v>Ryzyko w ubezpieczeniach na życie</v>
      </c>
      <c r="F130" s="146" t="str">
        <f>SCR!B12</f>
        <v>Ryzyko w ubezpieczeniach zdrowotnych</v>
      </c>
      <c r="G130" s="146" t="str">
        <f>SCR!B13</f>
        <v>Ryzyko w ubezpieczeniach innych niż na życie</v>
      </c>
    </row>
    <row r="131" spans="2:7" ht="35.1" customHeight="1">
      <c r="B131" s="83" t="str">
        <f>C130</f>
        <v>Ryzyko rynkowe</v>
      </c>
      <c r="C131" s="84">
        <v>1</v>
      </c>
      <c r="D131" s="86">
        <v>0.25</v>
      </c>
      <c r="E131" s="86">
        <v>0.25</v>
      </c>
      <c r="F131" s="86">
        <v>0.25</v>
      </c>
      <c r="G131" s="40">
        <v>0.25</v>
      </c>
    </row>
    <row r="132" spans="2:7" ht="35.1" customHeight="1">
      <c r="B132" s="83" t="str">
        <f>D130</f>
        <v>Ryzyko niewykonania zobowiązania przez kontrahenta</v>
      </c>
      <c r="C132" s="87">
        <v>0.25</v>
      </c>
      <c r="D132" s="39">
        <v>1</v>
      </c>
      <c r="E132" s="39">
        <v>0.25</v>
      </c>
      <c r="F132" s="39">
        <v>0.25</v>
      </c>
      <c r="G132" s="41">
        <v>0.5</v>
      </c>
    </row>
    <row r="133" spans="2:7" ht="35.1" customHeight="1">
      <c r="B133" s="83" t="str">
        <f>E130</f>
        <v>Ryzyko w ubezpieczeniach na życie</v>
      </c>
      <c r="C133" s="87">
        <v>0.25</v>
      </c>
      <c r="D133" s="39">
        <v>0.25</v>
      </c>
      <c r="E133" s="39">
        <v>1</v>
      </c>
      <c r="F133" s="39">
        <v>0.25</v>
      </c>
      <c r="G133" s="41">
        <v>0</v>
      </c>
    </row>
    <row r="134" spans="2:7" ht="35.1" customHeight="1">
      <c r="B134" s="83" t="str">
        <f>F130</f>
        <v>Ryzyko w ubezpieczeniach zdrowotnych</v>
      </c>
      <c r="C134" s="87">
        <v>0.25</v>
      </c>
      <c r="D134" s="39">
        <v>0.25</v>
      </c>
      <c r="E134" s="39">
        <v>0.25</v>
      </c>
      <c r="F134" s="39">
        <v>1</v>
      </c>
      <c r="G134" s="41">
        <v>0</v>
      </c>
    </row>
    <row r="135" spans="2:7" ht="35.1" customHeight="1">
      <c r="B135" s="83" t="str">
        <f>G130</f>
        <v>Ryzyko w ubezpieczeniach innych niż na życie</v>
      </c>
      <c r="C135" s="176">
        <v>0.25</v>
      </c>
      <c r="D135" s="44">
        <v>0.5</v>
      </c>
      <c r="E135" s="44">
        <v>0</v>
      </c>
      <c r="F135" s="44">
        <v>0</v>
      </c>
      <c r="G135" s="42">
        <v>1</v>
      </c>
    </row>
    <row r="136" spans="2:7" ht="35.1" customHeight="1">
      <c r="D136" s="615"/>
      <c r="E136" s="615"/>
      <c r="F136" s="615"/>
      <c r="G136" s="615"/>
    </row>
    <row r="137" spans="2:7" ht="35.1" customHeight="1" thickBot="1">
      <c r="B137" s="597" t="s">
        <v>1169</v>
      </c>
      <c r="C137" s="598"/>
      <c r="D137" s="616"/>
      <c r="E137" s="616"/>
      <c r="F137" s="615"/>
      <c r="G137" s="615"/>
    </row>
    <row r="138" spans="2:7" ht="35.1" customHeight="1" thickTop="1"/>
    <row r="139" spans="2:7" ht="57" customHeight="1">
      <c r="C139" s="146" t="str">
        <f>MCR!C10</f>
        <v>Segmenty - zobowiązania ubezpieczeń bezpośrednich i reasekuracji proporcjonalnej czynnej</v>
      </c>
      <c r="D139" s="146" t="str">
        <f>MCR!F10</f>
        <v>Alfa</v>
      </c>
      <c r="E139" s="146" t="str">
        <f>MCR!G10</f>
        <v>Beta</v>
      </c>
    </row>
    <row r="140" spans="2:7" ht="35.1" customHeight="1">
      <c r="B140" s="85">
        <v>1</v>
      </c>
      <c r="C140" s="177" t="str">
        <f>MCR!C11</f>
        <v>Ubezpieczenia pokrycia kosztów świadczeń medycznych</v>
      </c>
      <c r="D140" s="646">
        <v>4.7E-2</v>
      </c>
      <c r="E140" s="647">
        <v>4.7E-2</v>
      </c>
    </row>
    <row r="141" spans="2:7" ht="35.1" customHeight="1">
      <c r="B141" s="146">
        <v>2</v>
      </c>
      <c r="C141" s="177" t="str">
        <f>MCR!C12</f>
        <v>Ubezpieczenia na wypadek utraty dochodów</v>
      </c>
      <c r="D141" s="648">
        <v>0.13100000000000001</v>
      </c>
      <c r="E141" s="620">
        <v>8.5000000000000006E-2</v>
      </c>
    </row>
    <row r="142" spans="2:7" ht="35.1" customHeight="1">
      <c r="B142" s="146">
        <v>3</v>
      </c>
      <c r="C142" s="177" t="str">
        <f>MCR!C13</f>
        <v>Ubezpieczenia pracownicze</v>
      </c>
      <c r="D142" s="648">
        <v>0.107</v>
      </c>
      <c r="E142" s="620">
        <v>7.4999999999999997E-2</v>
      </c>
    </row>
    <row r="143" spans="2:7" ht="35.1" customHeight="1">
      <c r="B143" s="146">
        <v>4</v>
      </c>
      <c r="C143" s="177" t="str">
        <f>MCR!C14</f>
        <v>Ubezpieczenia OC z tyt. użytkowania pojazdów mechanicznych</v>
      </c>
      <c r="D143" s="648">
        <v>8.5000000000000006E-2</v>
      </c>
      <c r="E143" s="620">
        <v>9.4E-2</v>
      </c>
    </row>
    <row r="144" spans="2:7" ht="35.1" customHeight="1">
      <c r="B144" s="146">
        <v>5</v>
      </c>
      <c r="C144" s="177" t="str">
        <f>MCR!C15</f>
        <v>Pozostałe ubezpieczenia pojazdów</v>
      </c>
      <c r="D144" s="648">
        <v>7.4999999999999997E-2</v>
      </c>
      <c r="E144" s="620">
        <v>7.4999999999999997E-2</v>
      </c>
    </row>
    <row r="145" spans="2:6" ht="35.1" customHeight="1">
      <c r="B145" s="146">
        <v>6</v>
      </c>
      <c r="C145" s="177" t="str">
        <f>MCR!C16</f>
        <v>Ubezpieczenia morskie, lotnicze i transportowe</v>
      </c>
      <c r="D145" s="648">
        <v>0.10299999999999999</v>
      </c>
      <c r="E145" s="620">
        <v>0.14000000000000001</v>
      </c>
    </row>
    <row r="146" spans="2:6" ht="35.1" customHeight="1">
      <c r="B146" s="146">
        <v>7</v>
      </c>
      <c r="C146" s="177" t="str">
        <f>MCR!C17</f>
        <v>Ubezpieczenia od ognia i pozostałych szkód rzeczowych</v>
      </c>
      <c r="D146" s="648">
        <v>9.4E-2</v>
      </c>
      <c r="E146" s="620">
        <v>7.4999999999999997E-2</v>
      </c>
    </row>
    <row r="147" spans="2:6" ht="35.1" customHeight="1">
      <c r="B147" s="146">
        <v>8</v>
      </c>
      <c r="C147" s="177" t="str">
        <f>MCR!C18</f>
        <v>Ubezpieczenia OC ogólnej</v>
      </c>
      <c r="D147" s="648">
        <v>0.10299999999999999</v>
      </c>
      <c r="E147" s="620">
        <v>0.13100000000000001</v>
      </c>
    </row>
    <row r="148" spans="2:6" ht="35.1" customHeight="1">
      <c r="B148" s="146">
        <v>9</v>
      </c>
      <c r="C148" s="177" t="str">
        <f>MCR!C19</f>
        <v>Ubezpieczenia kredytu i gwarancji ubezpieczeniowej</v>
      </c>
      <c r="D148" s="648">
        <v>0.17699999999999999</v>
      </c>
      <c r="E148" s="620">
        <v>0.113</v>
      </c>
    </row>
    <row r="149" spans="2:6" ht="35.1" customHeight="1">
      <c r="B149" s="146">
        <v>10</v>
      </c>
      <c r="C149" s="177" t="str">
        <f>MCR!C20</f>
        <v>Ubezpieczenia ochrony prawnej</v>
      </c>
      <c r="D149" s="648">
        <v>0.113</v>
      </c>
      <c r="E149" s="620">
        <v>6.6000000000000003E-2</v>
      </c>
    </row>
    <row r="150" spans="2:6" ht="35.1" customHeight="1">
      <c r="B150" s="146">
        <v>11</v>
      </c>
      <c r="C150" s="177" t="str">
        <f>MCR!C21</f>
        <v>Ubezpieczenia świadczenia pomocy</v>
      </c>
      <c r="D150" s="648">
        <v>0.186</v>
      </c>
      <c r="E150" s="620">
        <v>8.5000000000000006E-2</v>
      </c>
    </row>
    <row r="151" spans="2:6" ht="35.1" customHeight="1">
      <c r="B151" s="146">
        <v>12</v>
      </c>
      <c r="C151" s="177" t="str">
        <f>MCR!C22</f>
        <v>Ubezpieczenia różnych ryzyk finansowych</v>
      </c>
      <c r="D151" s="648">
        <v>0.186</v>
      </c>
      <c r="E151" s="620">
        <v>0.122</v>
      </c>
    </row>
    <row r="152" spans="2:6" ht="35.1" customHeight="1">
      <c r="B152" s="146">
        <v>13</v>
      </c>
      <c r="C152" s="177" t="str">
        <f>MCR!C23</f>
        <v>Reasekuracja nieproporcjonalna ubezpieczeń osobowych</v>
      </c>
      <c r="D152" s="648">
        <v>0.186</v>
      </c>
      <c r="E152" s="620">
        <v>0.159</v>
      </c>
    </row>
    <row r="153" spans="2:6" ht="35.1" customHeight="1">
      <c r="B153" s="146">
        <v>14</v>
      </c>
      <c r="C153" s="177" t="str">
        <f>MCR!C24</f>
        <v>Reasekuracja nieproporcjonalna ubezpieczeń morskich, lotniczych i transportowych</v>
      </c>
      <c r="D153" s="648">
        <v>0.186</v>
      </c>
      <c r="E153" s="620">
        <v>0.159</v>
      </c>
    </row>
    <row r="154" spans="2:6" ht="35.1" customHeight="1">
      <c r="B154" s="146">
        <v>15</v>
      </c>
      <c r="C154" s="177" t="str">
        <f>MCR!C25</f>
        <v>Reasekuracja nieproporcjonalna ubezpieczeń mienia</v>
      </c>
      <c r="D154" s="648">
        <v>0.186</v>
      </c>
      <c r="E154" s="620">
        <v>0.159</v>
      </c>
    </row>
    <row r="155" spans="2:6" ht="35.1" customHeight="1">
      <c r="B155" s="85">
        <v>16</v>
      </c>
      <c r="C155" s="178" t="str">
        <f>MCR!C26</f>
        <v>Reasekuracja nieproporcjonalna ubezpieczeń zdrowotnych</v>
      </c>
      <c r="D155" s="649">
        <v>0.186</v>
      </c>
      <c r="E155" s="622">
        <v>0.159</v>
      </c>
    </row>
    <row r="156" spans="2:6" ht="35.1" customHeight="1"/>
    <row r="157" spans="2:6" ht="35.1" customHeight="1" thickBot="1">
      <c r="B157" s="597" t="s">
        <v>1170</v>
      </c>
      <c r="C157" s="598"/>
      <c r="D157" s="598"/>
      <c r="E157" s="598"/>
      <c r="F157" s="598"/>
    </row>
    <row r="158" spans="2:6" ht="35.1" customHeight="1" thickTop="1"/>
    <row r="159" spans="2:6" ht="35.1" customHeight="1">
      <c r="B159" s="591" t="s">
        <v>1042</v>
      </c>
    </row>
    <row r="160" spans="2:6" ht="35.1" customHeight="1">
      <c r="B160" s="591" t="s">
        <v>1046</v>
      </c>
      <c r="E160" s="591" t="s">
        <v>1045</v>
      </c>
    </row>
    <row r="161" spans="2:6" ht="35.1" customHeight="1">
      <c r="B161" s="146" t="s">
        <v>1043</v>
      </c>
      <c r="C161" s="40">
        <v>0</v>
      </c>
      <c r="E161" s="146" t="s">
        <v>1043</v>
      </c>
      <c r="F161" s="40">
        <v>0</v>
      </c>
    </row>
    <row r="162" spans="2:6" ht="35.1" customHeight="1">
      <c r="B162" s="146">
        <v>5</v>
      </c>
      <c r="C162" s="41">
        <v>0.34</v>
      </c>
      <c r="E162" s="146">
        <v>5</v>
      </c>
      <c r="F162" s="41">
        <v>0.34</v>
      </c>
    </row>
    <row r="163" spans="2:6" ht="35.1" customHeight="1">
      <c r="B163" s="146">
        <v>6</v>
      </c>
      <c r="C163" s="41">
        <v>0.43</v>
      </c>
      <c r="E163" s="146">
        <v>6</v>
      </c>
      <c r="F163" s="41">
        <v>0.51</v>
      </c>
    </row>
    <row r="164" spans="2:6" ht="35.1" customHeight="1">
      <c r="B164" s="146">
        <v>7</v>
      </c>
      <c r="C164" s="41">
        <v>0.51</v>
      </c>
      <c r="E164" s="146">
        <v>7</v>
      </c>
      <c r="F164" s="41">
        <v>0.67</v>
      </c>
    </row>
    <row r="165" spans="2:6" ht="35.1" customHeight="1">
      <c r="B165" s="146">
        <v>8</v>
      </c>
      <c r="C165" s="41">
        <v>0.59</v>
      </c>
      <c r="E165" s="146">
        <v>8</v>
      </c>
      <c r="F165" s="41">
        <v>0.81</v>
      </c>
    </row>
    <row r="166" spans="2:6" ht="35.1" customHeight="1">
      <c r="B166" s="146">
        <v>9</v>
      </c>
      <c r="C166" s="41">
        <v>0.67</v>
      </c>
      <c r="E166" s="146">
        <v>9</v>
      </c>
      <c r="F166" s="41">
        <v>0.92</v>
      </c>
    </row>
    <row r="167" spans="2:6" ht="35.1" customHeight="1">
      <c r="B167" s="146">
        <v>10</v>
      </c>
      <c r="C167" s="41">
        <v>0.74</v>
      </c>
      <c r="E167" s="146">
        <v>10</v>
      </c>
      <c r="F167" s="206">
        <v>1</v>
      </c>
    </row>
    <row r="168" spans="2:6" ht="35.1" customHeight="1">
      <c r="B168" s="146">
        <v>11</v>
      </c>
      <c r="C168" s="41">
        <v>0.81</v>
      </c>
      <c r="E168" s="85" t="s">
        <v>1047</v>
      </c>
      <c r="F168" s="42">
        <v>1</v>
      </c>
    </row>
    <row r="169" spans="2:6" ht="35.1" customHeight="1">
      <c r="B169" s="146">
        <v>12</v>
      </c>
      <c r="C169" s="41">
        <v>0.87</v>
      </c>
    </row>
    <row r="170" spans="2:6" ht="35.1" customHeight="1">
      <c r="B170" s="146">
        <v>13</v>
      </c>
      <c r="C170" s="41">
        <v>0.92</v>
      </c>
    </row>
    <row r="171" spans="2:6" ht="35.1" customHeight="1">
      <c r="B171" s="146">
        <v>14</v>
      </c>
      <c r="C171" s="41">
        <v>0.96</v>
      </c>
    </row>
    <row r="172" spans="2:6" ht="35.1" customHeight="1">
      <c r="B172" s="146">
        <v>15</v>
      </c>
      <c r="C172" s="41">
        <v>1</v>
      </c>
    </row>
    <row r="173" spans="2:6" ht="35.1" customHeight="1">
      <c r="B173" s="85" t="s">
        <v>1044</v>
      </c>
      <c r="C173" s="42">
        <v>1</v>
      </c>
    </row>
  </sheetData>
  <dataValidations count="1">
    <dataValidation type="list" allowBlank="1" showDropDown="1" showInputMessage="1" showErrorMessage="1" sqref="B161">
      <formula1>"&lt;5"</formula1>
    </dataValidation>
  </dataValidation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tabColor theme="0" tint="-4.9989318521683403E-2"/>
  </sheetPr>
  <dimension ref="B2:N156"/>
  <sheetViews>
    <sheetView zoomScaleNormal="100" workbookViewId="0"/>
  </sheetViews>
  <sheetFormatPr defaultRowHeight="15"/>
  <cols>
    <col min="1" max="1" width="9.140625" style="1"/>
    <col min="2" max="2" width="11.85546875" style="1" customWidth="1"/>
    <col min="3" max="8" width="9.140625" style="1"/>
    <col min="9" max="9" width="11.85546875" style="1" customWidth="1"/>
    <col min="10" max="16384" width="9.140625" style="1"/>
  </cols>
  <sheetData>
    <row r="2" spans="2:14">
      <c r="C2" s="36" t="str">
        <f>Słownik!$B$306</f>
        <v>Indeks</v>
      </c>
    </row>
    <row r="3" spans="2:14">
      <c r="C3" s="667"/>
    </row>
    <row r="4" spans="2:14">
      <c r="B4" s="824" t="s">
        <v>1209</v>
      </c>
      <c r="C4" s="907"/>
      <c r="D4" s="907"/>
      <c r="E4" s="907"/>
      <c r="F4" s="907"/>
      <c r="G4" s="825"/>
      <c r="I4" s="824" t="s">
        <v>1210</v>
      </c>
      <c r="J4" s="907"/>
      <c r="K4" s="907"/>
      <c r="L4" s="907"/>
      <c r="M4" s="907"/>
      <c r="N4" s="825"/>
    </row>
    <row r="5" spans="2:14" ht="25.5">
      <c r="B5" s="205" t="s">
        <v>1180</v>
      </c>
      <c r="C5" s="205" t="s">
        <v>1183</v>
      </c>
      <c r="D5" s="205" t="s">
        <v>1184</v>
      </c>
      <c r="E5" s="205" t="s">
        <v>1185</v>
      </c>
      <c r="F5" s="205" t="s">
        <v>1186</v>
      </c>
      <c r="G5" s="205" t="s">
        <v>1187</v>
      </c>
      <c r="I5" s="205" t="s">
        <v>1180</v>
      </c>
      <c r="J5" s="205" t="s">
        <v>1183</v>
      </c>
      <c r="K5" s="205" t="s">
        <v>1184</v>
      </c>
      <c r="L5" s="205" t="s">
        <v>1185</v>
      </c>
      <c r="M5" s="205" t="s">
        <v>1186</v>
      </c>
      <c r="N5" s="205" t="s">
        <v>1187</v>
      </c>
    </row>
    <row r="6" spans="2:14">
      <c r="B6" s="661">
        <v>1</v>
      </c>
      <c r="C6" s="668"/>
      <c r="D6" s="668"/>
      <c r="E6" s="668"/>
      <c r="F6" s="668"/>
      <c r="G6" s="669"/>
      <c r="I6" s="661">
        <v>1</v>
      </c>
      <c r="J6" s="668"/>
      <c r="K6" s="668"/>
      <c r="L6" s="668"/>
      <c r="M6" s="668"/>
      <c r="N6" s="669"/>
    </row>
    <row r="7" spans="2:14">
      <c r="B7" s="659">
        <v>2</v>
      </c>
      <c r="C7" s="670"/>
      <c r="D7" s="670"/>
      <c r="E7" s="670"/>
      <c r="F7" s="670"/>
      <c r="G7" s="671"/>
      <c r="I7" s="659">
        <v>2</v>
      </c>
      <c r="J7" s="670"/>
      <c r="K7" s="670"/>
      <c r="L7" s="670"/>
      <c r="M7" s="670"/>
      <c r="N7" s="671"/>
    </row>
    <row r="8" spans="2:14">
      <c r="B8" s="659">
        <v>3</v>
      </c>
      <c r="C8" s="670"/>
      <c r="D8" s="670"/>
      <c r="E8" s="670"/>
      <c r="F8" s="670"/>
      <c r="G8" s="671"/>
      <c r="I8" s="659">
        <v>3</v>
      </c>
      <c r="J8" s="670"/>
      <c r="K8" s="670"/>
      <c r="L8" s="670"/>
      <c r="M8" s="670"/>
      <c r="N8" s="671"/>
    </row>
    <row r="9" spans="2:14">
      <c r="B9" s="659">
        <v>4</v>
      </c>
      <c r="C9" s="670"/>
      <c r="D9" s="670"/>
      <c r="E9" s="670"/>
      <c r="F9" s="670"/>
      <c r="G9" s="671"/>
      <c r="I9" s="659">
        <v>4</v>
      </c>
      <c r="J9" s="670"/>
      <c r="K9" s="670"/>
      <c r="L9" s="670"/>
      <c r="M9" s="670"/>
      <c r="N9" s="671"/>
    </row>
    <row r="10" spans="2:14">
      <c r="B10" s="659">
        <v>5</v>
      </c>
      <c r="C10" s="670"/>
      <c r="D10" s="670"/>
      <c r="E10" s="670"/>
      <c r="F10" s="670"/>
      <c r="G10" s="671"/>
      <c r="I10" s="659">
        <v>5</v>
      </c>
      <c r="J10" s="670"/>
      <c r="K10" s="670"/>
      <c r="L10" s="670"/>
      <c r="M10" s="670"/>
      <c r="N10" s="671"/>
    </row>
    <row r="11" spans="2:14">
      <c r="B11" s="659">
        <v>6</v>
      </c>
      <c r="C11" s="670"/>
      <c r="D11" s="670"/>
      <c r="E11" s="670"/>
      <c r="F11" s="670"/>
      <c r="G11" s="671"/>
      <c r="I11" s="659">
        <v>6</v>
      </c>
      <c r="J11" s="670"/>
      <c r="K11" s="670"/>
      <c r="L11" s="670"/>
      <c r="M11" s="670"/>
      <c r="N11" s="671"/>
    </row>
    <row r="12" spans="2:14">
      <c r="B12" s="659">
        <v>7</v>
      </c>
      <c r="C12" s="670"/>
      <c r="D12" s="670"/>
      <c r="E12" s="670"/>
      <c r="F12" s="670"/>
      <c r="G12" s="671"/>
      <c r="I12" s="659">
        <v>7</v>
      </c>
      <c r="J12" s="670"/>
      <c r="K12" s="670"/>
      <c r="L12" s="670"/>
      <c r="M12" s="670"/>
      <c r="N12" s="671"/>
    </row>
    <row r="13" spans="2:14">
      <c r="B13" s="659">
        <v>8</v>
      </c>
      <c r="C13" s="670"/>
      <c r="D13" s="670"/>
      <c r="E13" s="670"/>
      <c r="F13" s="670"/>
      <c r="G13" s="671"/>
      <c r="I13" s="659">
        <v>8</v>
      </c>
      <c r="J13" s="670"/>
      <c r="K13" s="670"/>
      <c r="L13" s="670"/>
      <c r="M13" s="670"/>
      <c r="N13" s="671"/>
    </row>
    <row r="14" spans="2:14">
      <c r="B14" s="659">
        <v>9</v>
      </c>
      <c r="C14" s="670"/>
      <c r="D14" s="670"/>
      <c r="E14" s="670"/>
      <c r="F14" s="670"/>
      <c r="G14" s="671"/>
      <c r="I14" s="659">
        <v>9</v>
      </c>
      <c r="J14" s="670"/>
      <c r="K14" s="670"/>
      <c r="L14" s="670"/>
      <c r="M14" s="670"/>
      <c r="N14" s="671"/>
    </row>
    <row r="15" spans="2:14">
      <c r="B15" s="659">
        <v>10</v>
      </c>
      <c r="C15" s="670"/>
      <c r="D15" s="670"/>
      <c r="E15" s="670"/>
      <c r="F15" s="670"/>
      <c r="G15" s="671"/>
      <c r="I15" s="659">
        <v>10</v>
      </c>
      <c r="J15" s="670"/>
      <c r="K15" s="670"/>
      <c r="L15" s="670"/>
      <c r="M15" s="670"/>
      <c r="N15" s="671"/>
    </row>
    <row r="16" spans="2:14">
      <c r="B16" s="659">
        <v>11</v>
      </c>
      <c r="C16" s="670"/>
      <c r="D16" s="670"/>
      <c r="E16" s="670"/>
      <c r="F16" s="670"/>
      <c r="G16" s="671"/>
      <c r="I16" s="659">
        <v>11</v>
      </c>
      <c r="J16" s="670"/>
      <c r="K16" s="670"/>
      <c r="L16" s="670"/>
      <c r="M16" s="670"/>
      <c r="N16" s="671"/>
    </row>
    <row r="17" spans="2:14">
      <c r="B17" s="659">
        <v>12</v>
      </c>
      <c r="C17" s="670"/>
      <c r="D17" s="670"/>
      <c r="E17" s="670"/>
      <c r="F17" s="670"/>
      <c r="G17" s="671"/>
      <c r="I17" s="659">
        <v>12</v>
      </c>
      <c r="J17" s="670"/>
      <c r="K17" s="670"/>
      <c r="L17" s="670"/>
      <c r="M17" s="670"/>
      <c r="N17" s="671"/>
    </row>
    <row r="18" spans="2:14">
      <c r="B18" s="659">
        <v>13</v>
      </c>
      <c r="C18" s="670"/>
      <c r="D18" s="670"/>
      <c r="E18" s="670"/>
      <c r="F18" s="670"/>
      <c r="G18" s="671"/>
      <c r="I18" s="659">
        <v>13</v>
      </c>
      <c r="J18" s="670"/>
      <c r="K18" s="670"/>
      <c r="L18" s="670"/>
      <c r="M18" s="670"/>
      <c r="N18" s="671"/>
    </row>
    <row r="19" spans="2:14">
      <c r="B19" s="659">
        <v>14</v>
      </c>
      <c r="C19" s="670"/>
      <c r="D19" s="670"/>
      <c r="E19" s="670"/>
      <c r="F19" s="670"/>
      <c r="G19" s="671"/>
      <c r="I19" s="659">
        <v>14</v>
      </c>
      <c r="J19" s="670"/>
      <c r="K19" s="670"/>
      <c r="L19" s="670"/>
      <c r="M19" s="670"/>
      <c r="N19" s="671"/>
    </row>
    <row r="20" spans="2:14">
      <c r="B20" s="659">
        <v>15</v>
      </c>
      <c r="C20" s="670"/>
      <c r="D20" s="670"/>
      <c r="E20" s="670"/>
      <c r="F20" s="670"/>
      <c r="G20" s="671"/>
      <c r="I20" s="659">
        <v>15</v>
      </c>
      <c r="J20" s="670"/>
      <c r="K20" s="670"/>
      <c r="L20" s="670"/>
      <c r="M20" s="670"/>
      <c r="N20" s="671"/>
    </row>
    <row r="21" spans="2:14">
      <c r="B21" s="659">
        <v>16</v>
      </c>
      <c r="C21" s="670"/>
      <c r="D21" s="670"/>
      <c r="E21" s="670"/>
      <c r="F21" s="670"/>
      <c r="G21" s="671"/>
      <c r="I21" s="659">
        <v>16</v>
      </c>
      <c r="J21" s="670"/>
      <c r="K21" s="670"/>
      <c r="L21" s="670"/>
      <c r="M21" s="670"/>
      <c r="N21" s="671"/>
    </row>
    <row r="22" spans="2:14">
      <c r="B22" s="659">
        <v>17</v>
      </c>
      <c r="C22" s="670"/>
      <c r="D22" s="670"/>
      <c r="E22" s="670"/>
      <c r="F22" s="670"/>
      <c r="G22" s="671"/>
      <c r="I22" s="659">
        <v>17</v>
      </c>
      <c r="J22" s="670"/>
      <c r="K22" s="670"/>
      <c r="L22" s="670"/>
      <c r="M22" s="670"/>
      <c r="N22" s="671"/>
    </row>
    <row r="23" spans="2:14">
      <c r="B23" s="659">
        <v>18</v>
      </c>
      <c r="C23" s="670"/>
      <c r="D23" s="670"/>
      <c r="E23" s="670"/>
      <c r="F23" s="670"/>
      <c r="G23" s="671"/>
      <c r="I23" s="659">
        <v>18</v>
      </c>
      <c r="J23" s="670"/>
      <c r="K23" s="670"/>
      <c r="L23" s="670"/>
      <c r="M23" s="670"/>
      <c r="N23" s="671"/>
    </row>
    <row r="24" spans="2:14">
      <c r="B24" s="659">
        <v>19</v>
      </c>
      <c r="C24" s="670"/>
      <c r="D24" s="670"/>
      <c r="E24" s="670"/>
      <c r="F24" s="670"/>
      <c r="G24" s="671"/>
      <c r="I24" s="659">
        <v>19</v>
      </c>
      <c r="J24" s="670"/>
      <c r="K24" s="670"/>
      <c r="L24" s="670"/>
      <c r="M24" s="670"/>
      <c r="N24" s="671"/>
    </row>
    <row r="25" spans="2:14">
      <c r="B25" s="659">
        <v>20</v>
      </c>
      <c r="C25" s="670"/>
      <c r="D25" s="670"/>
      <c r="E25" s="670"/>
      <c r="F25" s="670"/>
      <c r="G25" s="671"/>
      <c r="I25" s="659">
        <v>20</v>
      </c>
      <c r="J25" s="670"/>
      <c r="K25" s="670"/>
      <c r="L25" s="670"/>
      <c r="M25" s="670"/>
      <c r="N25" s="671"/>
    </row>
    <row r="26" spans="2:14">
      <c r="B26" s="659">
        <v>21</v>
      </c>
      <c r="C26" s="670"/>
      <c r="D26" s="670"/>
      <c r="E26" s="670"/>
      <c r="F26" s="670"/>
      <c r="G26" s="671"/>
      <c r="I26" s="659">
        <v>21</v>
      </c>
      <c r="J26" s="670"/>
      <c r="K26" s="670"/>
      <c r="L26" s="670"/>
      <c r="M26" s="670"/>
      <c r="N26" s="671"/>
    </row>
    <row r="27" spans="2:14">
      <c r="B27" s="659">
        <v>22</v>
      </c>
      <c r="C27" s="670"/>
      <c r="D27" s="670"/>
      <c r="E27" s="670"/>
      <c r="F27" s="670"/>
      <c r="G27" s="671"/>
      <c r="I27" s="659">
        <v>22</v>
      </c>
      <c r="J27" s="670"/>
      <c r="K27" s="670"/>
      <c r="L27" s="670"/>
      <c r="M27" s="670"/>
      <c r="N27" s="671"/>
    </row>
    <row r="28" spans="2:14">
      <c r="B28" s="659">
        <v>23</v>
      </c>
      <c r="C28" s="670"/>
      <c r="D28" s="670"/>
      <c r="E28" s="670"/>
      <c r="F28" s="670"/>
      <c r="G28" s="671"/>
      <c r="I28" s="659">
        <v>23</v>
      </c>
      <c r="J28" s="670"/>
      <c r="K28" s="670"/>
      <c r="L28" s="670"/>
      <c r="M28" s="670"/>
      <c r="N28" s="671"/>
    </row>
    <row r="29" spans="2:14">
      <c r="B29" s="659">
        <v>24</v>
      </c>
      <c r="C29" s="670"/>
      <c r="D29" s="670"/>
      <c r="E29" s="670"/>
      <c r="F29" s="670"/>
      <c r="G29" s="671"/>
      <c r="I29" s="659">
        <v>24</v>
      </c>
      <c r="J29" s="670"/>
      <c r="K29" s="670"/>
      <c r="L29" s="670"/>
      <c r="M29" s="670"/>
      <c r="N29" s="671"/>
    </row>
    <row r="30" spans="2:14">
      <c r="B30" s="659">
        <v>25</v>
      </c>
      <c r="C30" s="670"/>
      <c r="D30" s="670"/>
      <c r="E30" s="670"/>
      <c r="F30" s="670"/>
      <c r="G30" s="671"/>
      <c r="I30" s="659">
        <v>25</v>
      </c>
      <c r="J30" s="670"/>
      <c r="K30" s="670"/>
      <c r="L30" s="670"/>
      <c r="M30" s="670"/>
      <c r="N30" s="671"/>
    </row>
    <row r="31" spans="2:14">
      <c r="B31" s="659">
        <v>26</v>
      </c>
      <c r="C31" s="670"/>
      <c r="D31" s="670"/>
      <c r="E31" s="670"/>
      <c r="F31" s="670"/>
      <c r="G31" s="671"/>
      <c r="I31" s="659">
        <v>26</v>
      </c>
      <c r="J31" s="670"/>
      <c r="K31" s="670"/>
      <c r="L31" s="670"/>
      <c r="M31" s="670"/>
      <c r="N31" s="671"/>
    </row>
    <row r="32" spans="2:14">
      <c r="B32" s="659">
        <v>27</v>
      </c>
      <c r="C32" s="670"/>
      <c r="D32" s="670"/>
      <c r="E32" s="670"/>
      <c r="F32" s="670"/>
      <c r="G32" s="671"/>
      <c r="I32" s="659">
        <v>27</v>
      </c>
      <c r="J32" s="670"/>
      <c r="K32" s="670"/>
      <c r="L32" s="670"/>
      <c r="M32" s="670"/>
      <c r="N32" s="671"/>
    </row>
    <row r="33" spans="2:14">
      <c r="B33" s="659">
        <v>28</v>
      </c>
      <c r="C33" s="670"/>
      <c r="D33" s="670"/>
      <c r="E33" s="670"/>
      <c r="F33" s="670"/>
      <c r="G33" s="671"/>
      <c r="I33" s="659">
        <v>28</v>
      </c>
      <c r="J33" s="670"/>
      <c r="K33" s="670"/>
      <c r="L33" s="670"/>
      <c r="M33" s="670"/>
      <c r="N33" s="671"/>
    </row>
    <row r="34" spans="2:14">
      <c r="B34" s="659">
        <v>29</v>
      </c>
      <c r="C34" s="670"/>
      <c r="D34" s="670"/>
      <c r="E34" s="670"/>
      <c r="F34" s="670"/>
      <c r="G34" s="671"/>
      <c r="I34" s="659">
        <v>29</v>
      </c>
      <c r="J34" s="670"/>
      <c r="K34" s="670"/>
      <c r="L34" s="670"/>
      <c r="M34" s="670"/>
      <c r="N34" s="671"/>
    </row>
    <row r="35" spans="2:14">
      <c r="B35" s="659">
        <v>30</v>
      </c>
      <c r="C35" s="670"/>
      <c r="D35" s="670"/>
      <c r="E35" s="670"/>
      <c r="F35" s="670"/>
      <c r="G35" s="671"/>
      <c r="I35" s="659">
        <v>30</v>
      </c>
      <c r="J35" s="670"/>
      <c r="K35" s="670"/>
      <c r="L35" s="670"/>
      <c r="M35" s="670"/>
      <c r="N35" s="671"/>
    </row>
    <row r="36" spans="2:14">
      <c r="B36" s="659">
        <v>31</v>
      </c>
      <c r="C36" s="670"/>
      <c r="D36" s="670"/>
      <c r="E36" s="670"/>
      <c r="F36" s="670"/>
      <c r="G36" s="671"/>
      <c r="I36" s="659">
        <v>31</v>
      </c>
      <c r="J36" s="670"/>
      <c r="K36" s="670"/>
      <c r="L36" s="670"/>
      <c r="M36" s="670"/>
      <c r="N36" s="671"/>
    </row>
    <row r="37" spans="2:14">
      <c r="B37" s="659">
        <v>32</v>
      </c>
      <c r="C37" s="670"/>
      <c r="D37" s="670"/>
      <c r="E37" s="670"/>
      <c r="F37" s="670"/>
      <c r="G37" s="671"/>
      <c r="I37" s="659">
        <v>32</v>
      </c>
      <c r="J37" s="670"/>
      <c r="K37" s="670"/>
      <c r="L37" s="670"/>
      <c r="M37" s="670"/>
      <c r="N37" s="671"/>
    </row>
    <row r="38" spans="2:14">
      <c r="B38" s="659">
        <v>33</v>
      </c>
      <c r="C38" s="670"/>
      <c r="D38" s="670"/>
      <c r="E38" s="670"/>
      <c r="F38" s="670"/>
      <c r="G38" s="671"/>
      <c r="I38" s="659">
        <v>33</v>
      </c>
      <c r="J38" s="670"/>
      <c r="K38" s="670"/>
      <c r="L38" s="670"/>
      <c r="M38" s="670"/>
      <c r="N38" s="671"/>
    </row>
    <row r="39" spans="2:14">
      <c r="B39" s="659">
        <v>34</v>
      </c>
      <c r="C39" s="670"/>
      <c r="D39" s="670"/>
      <c r="E39" s="670"/>
      <c r="F39" s="670"/>
      <c r="G39" s="671"/>
      <c r="I39" s="659">
        <v>34</v>
      </c>
      <c r="J39" s="670"/>
      <c r="K39" s="670"/>
      <c r="L39" s="670"/>
      <c r="M39" s="670"/>
      <c r="N39" s="671"/>
    </row>
    <row r="40" spans="2:14">
      <c r="B40" s="659">
        <v>35</v>
      </c>
      <c r="C40" s="670"/>
      <c r="D40" s="670"/>
      <c r="E40" s="670"/>
      <c r="F40" s="670"/>
      <c r="G40" s="671"/>
      <c r="I40" s="659">
        <v>35</v>
      </c>
      <c r="J40" s="670"/>
      <c r="K40" s="670"/>
      <c r="L40" s="670"/>
      <c r="M40" s="670"/>
      <c r="N40" s="671"/>
    </row>
    <row r="41" spans="2:14">
      <c r="B41" s="659">
        <v>36</v>
      </c>
      <c r="C41" s="670"/>
      <c r="D41" s="670"/>
      <c r="E41" s="670"/>
      <c r="F41" s="670"/>
      <c r="G41" s="671"/>
      <c r="I41" s="659">
        <v>36</v>
      </c>
      <c r="J41" s="670"/>
      <c r="K41" s="670"/>
      <c r="L41" s="670"/>
      <c r="M41" s="670"/>
      <c r="N41" s="671"/>
    </row>
    <row r="42" spans="2:14">
      <c r="B42" s="659">
        <v>37</v>
      </c>
      <c r="C42" s="670"/>
      <c r="D42" s="670"/>
      <c r="E42" s="670"/>
      <c r="F42" s="670"/>
      <c r="G42" s="671"/>
      <c r="I42" s="659">
        <v>37</v>
      </c>
      <c r="J42" s="670"/>
      <c r="K42" s="670"/>
      <c r="L42" s="670"/>
      <c r="M42" s="670"/>
      <c r="N42" s="671"/>
    </row>
    <row r="43" spans="2:14">
      <c r="B43" s="659">
        <v>38</v>
      </c>
      <c r="C43" s="670"/>
      <c r="D43" s="670"/>
      <c r="E43" s="670"/>
      <c r="F43" s="670"/>
      <c r="G43" s="671"/>
      <c r="I43" s="659">
        <v>38</v>
      </c>
      <c r="J43" s="670"/>
      <c r="K43" s="670"/>
      <c r="L43" s="670"/>
      <c r="M43" s="670"/>
      <c r="N43" s="671"/>
    </row>
    <row r="44" spans="2:14">
      <c r="B44" s="659">
        <v>39</v>
      </c>
      <c r="C44" s="670"/>
      <c r="D44" s="670"/>
      <c r="E44" s="670"/>
      <c r="F44" s="670"/>
      <c r="G44" s="671"/>
      <c r="I44" s="659">
        <v>39</v>
      </c>
      <c r="J44" s="670"/>
      <c r="K44" s="670"/>
      <c r="L44" s="670"/>
      <c r="M44" s="670"/>
      <c r="N44" s="671"/>
    </row>
    <row r="45" spans="2:14">
      <c r="B45" s="659">
        <v>40</v>
      </c>
      <c r="C45" s="670"/>
      <c r="D45" s="670"/>
      <c r="E45" s="670"/>
      <c r="F45" s="670"/>
      <c r="G45" s="671"/>
      <c r="I45" s="659">
        <v>40</v>
      </c>
      <c r="J45" s="670"/>
      <c r="K45" s="670"/>
      <c r="L45" s="670"/>
      <c r="M45" s="670"/>
      <c r="N45" s="671"/>
    </row>
    <row r="46" spans="2:14">
      <c r="B46" s="659">
        <v>41</v>
      </c>
      <c r="C46" s="670"/>
      <c r="D46" s="670"/>
      <c r="E46" s="670"/>
      <c r="F46" s="670"/>
      <c r="G46" s="671"/>
      <c r="I46" s="659">
        <v>41</v>
      </c>
      <c r="J46" s="670"/>
      <c r="K46" s="670"/>
      <c r="L46" s="670"/>
      <c r="M46" s="670"/>
      <c r="N46" s="671"/>
    </row>
    <row r="47" spans="2:14">
      <c r="B47" s="659">
        <v>42</v>
      </c>
      <c r="C47" s="670"/>
      <c r="D47" s="670"/>
      <c r="E47" s="670"/>
      <c r="F47" s="670"/>
      <c r="G47" s="671"/>
      <c r="I47" s="659">
        <v>42</v>
      </c>
      <c r="J47" s="670"/>
      <c r="K47" s="670"/>
      <c r="L47" s="670"/>
      <c r="M47" s="670"/>
      <c r="N47" s="671"/>
    </row>
    <row r="48" spans="2:14">
      <c r="B48" s="659">
        <v>43</v>
      </c>
      <c r="C48" s="670"/>
      <c r="D48" s="670"/>
      <c r="E48" s="670"/>
      <c r="F48" s="670"/>
      <c r="G48" s="671"/>
      <c r="I48" s="659">
        <v>43</v>
      </c>
      <c r="J48" s="670"/>
      <c r="K48" s="670"/>
      <c r="L48" s="670"/>
      <c r="M48" s="670"/>
      <c r="N48" s="671"/>
    </row>
    <row r="49" spans="2:14">
      <c r="B49" s="659">
        <v>44</v>
      </c>
      <c r="C49" s="670"/>
      <c r="D49" s="670"/>
      <c r="E49" s="670"/>
      <c r="F49" s="670"/>
      <c r="G49" s="671"/>
      <c r="I49" s="659">
        <v>44</v>
      </c>
      <c r="J49" s="670"/>
      <c r="K49" s="670"/>
      <c r="L49" s="670"/>
      <c r="M49" s="670"/>
      <c r="N49" s="671"/>
    </row>
    <row r="50" spans="2:14">
      <c r="B50" s="659">
        <v>45</v>
      </c>
      <c r="C50" s="670"/>
      <c r="D50" s="670"/>
      <c r="E50" s="670"/>
      <c r="F50" s="670"/>
      <c r="G50" s="671"/>
      <c r="I50" s="659">
        <v>45</v>
      </c>
      <c r="J50" s="670"/>
      <c r="K50" s="670"/>
      <c r="L50" s="670"/>
      <c r="M50" s="670"/>
      <c r="N50" s="671"/>
    </row>
    <row r="51" spans="2:14">
      <c r="B51" s="659">
        <v>46</v>
      </c>
      <c r="C51" s="670"/>
      <c r="D51" s="670"/>
      <c r="E51" s="670"/>
      <c r="F51" s="670"/>
      <c r="G51" s="671"/>
      <c r="I51" s="659">
        <v>46</v>
      </c>
      <c r="J51" s="670"/>
      <c r="K51" s="670"/>
      <c r="L51" s="670"/>
      <c r="M51" s="670"/>
      <c r="N51" s="671"/>
    </row>
    <row r="52" spans="2:14">
      <c r="B52" s="659">
        <v>47</v>
      </c>
      <c r="C52" s="670"/>
      <c r="D52" s="670"/>
      <c r="E52" s="670"/>
      <c r="F52" s="670"/>
      <c r="G52" s="671"/>
      <c r="I52" s="659">
        <v>47</v>
      </c>
      <c r="J52" s="670"/>
      <c r="K52" s="670"/>
      <c r="L52" s="670"/>
      <c r="M52" s="670"/>
      <c r="N52" s="671"/>
    </row>
    <row r="53" spans="2:14">
      <c r="B53" s="659">
        <v>48</v>
      </c>
      <c r="C53" s="670"/>
      <c r="D53" s="670"/>
      <c r="E53" s="670"/>
      <c r="F53" s="670"/>
      <c r="G53" s="671"/>
      <c r="I53" s="659">
        <v>48</v>
      </c>
      <c r="J53" s="670"/>
      <c r="K53" s="670"/>
      <c r="L53" s="670"/>
      <c r="M53" s="670"/>
      <c r="N53" s="671"/>
    </row>
    <row r="54" spans="2:14">
      <c r="B54" s="659">
        <v>49</v>
      </c>
      <c r="C54" s="670"/>
      <c r="D54" s="670"/>
      <c r="E54" s="670"/>
      <c r="F54" s="670"/>
      <c r="G54" s="671"/>
      <c r="I54" s="659">
        <v>49</v>
      </c>
      <c r="J54" s="670"/>
      <c r="K54" s="670"/>
      <c r="L54" s="670"/>
      <c r="M54" s="670"/>
      <c r="N54" s="671"/>
    </row>
    <row r="55" spans="2:14">
      <c r="B55" s="659">
        <v>50</v>
      </c>
      <c r="C55" s="670"/>
      <c r="D55" s="670"/>
      <c r="E55" s="670"/>
      <c r="F55" s="670"/>
      <c r="G55" s="671"/>
      <c r="I55" s="659">
        <v>50</v>
      </c>
      <c r="J55" s="670"/>
      <c r="K55" s="670"/>
      <c r="L55" s="670"/>
      <c r="M55" s="670"/>
      <c r="N55" s="671"/>
    </row>
    <row r="56" spans="2:14">
      <c r="B56" s="659">
        <v>51</v>
      </c>
      <c r="C56" s="670"/>
      <c r="D56" s="670"/>
      <c r="E56" s="670"/>
      <c r="F56" s="670"/>
      <c r="G56" s="671"/>
      <c r="I56" s="659">
        <v>51</v>
      </c>
      <c r="J56" s="670"/>
      <c r="K56" s="670"/>
      <c r="L56" s="670"/>
      <c r="M56" s="670"/>
      <c r="N56" s="671"/>
    </row>
    <row r="57" spans="2:14">
      <c r="B57" s="659">
        <v>52</v>
      </c>
      <c r="C57" s="670"/>
      <c r="D57" s="670"/>
      <c r="E57" s="670"/>
      <c r="F57" s="670"/>
      <c r="G57" s="671"/>
      <c r="I57" s="659">
        <v>52</v>
      </c>
      <c r="J57" s="670"/>
      <c r="K57" s="670"/>
      <c r="L57" s="670"/>
      <c r="M57" s="670"/>
      <c r="N57" s="671"/>
    </row>
    <row r="58" spans="2:14">
      <c r="B58" s="659">
        <v>53</v>
      </c>
      <c r="C58" s="670"/>
      <c r="D58" s="670"/>
      <c r="E58" s="670"/>
      <c r="F58" s="670"/>
      <c r="G58" s="671"/>
      <c r="I58" s="659">
        <v>53</v>
      </c>
      <c r="J58" s="670"/>
      <c r="K58" s="670"/>
      <c r="L58" s="670"/>
      <c r="M58" s="670"/>
      <c r="N58" s="671"/>
    </row>
    <row r="59" spans="2:14">
      <c r="B59" s="659">
        <v>54</v>
      </c>
      <c r="C59" s="670"/>
      <c r="D59" s="670"/>
      <c r="E59" s="670"/>
      <c r="F59" s="670"/>
      <c r="G59" s="671"/>
      <c r="I59" s="659">
        <v>54</v>
      </c>
      <c r="J59" s="670"/>
      <c r="K59" s="670"/>
      <c r="L59" s="670"/>
      <c r="M59" s="670"/>
      <c r="N59" s="671"/>
    </row>
    <row r="60" spans="2:14">
      <c r="B60" s="659">
        <v>55</v>
      </c>
      <c r="C60" s="670"/>
      <c r="D60" s="670"/>
      <c r="E60" s="670"/>
      <c r="F60" s="670"/>
      <c r="G60" s="671"/>
      <c r="I60" s="659">
        <v>55</v>
      </c>
      <c r="J60" s="670"/>
      <c r="K60" s="670"/>
      <c r="L60" s="670"/>
      <c r="M60" s="670"/>
      <c r="N60" s="671"/>
    </row>
    <row r="61" spans="2:14">
      <c r="B61" s="659">
        <v>56</v>
      </c>
      <c r="C61" s="670"/>
      <c r="D61" s="670"/>
      <c r="E61" s="670"/>
      <c r="F61" s="670"/>
      <c r="G61" s="671"/>
      <c r="I61" s="659">
        <v>56</v>
      </c>
      <c r="J61" s="670"/>
      <c r="K61" s="670"/>
      <c r="L61" s="670"/>
      <c r="M61" s="670"/>
      <c r="N61" s="671"/>
    </row>
    <row r="62" spans="2:14">
      <c r="B62" s="659">
        <v>57</v>
      </c>
      <c r="C62" s="670"/>
      <c r="D62" s="670"/>
      <c r="E62" s="670"/>
      <c r="F62" s="670"/>
      <c r="G62" s="671"/>
      <c r="I62" s="659">
        <v>57</v>
      </c>
      <c r="J62" s="670"/>
      <c r="K62" s="670"/>
      <c r="L62" s="670"/>
      <c r="M62" s="670"/>
      <c r="N62" s="671"/>
    </row>
    <row r="63" spans="2:14">
      <c r="B63" s="659">
        <v>58</v>
      </c>
      <c r="C63" s="670"/>
      <c r="D63" s="670"/>
      <c r="E63" s="670"/>
      <c r="F63" s="670"/>
      <c r="G63" s="671"/>
      <c r="I63" s="659">
        <v>58</v>
      </c>
      <c r="J63" s="670"/>
      <c r="K63" s="670"/>
      <c r="L63" s="670"/>
      <c r="M63" s="670"/>
      <c r="N63" s="671"/>
    </row>
    <row r="64" spans="2:14">
      <c r="B64" s="659">
        <v>59</v>
      </c>
      <c r="C64" s="670"/>
      <c r="D64" s="670"/>
      <c r="E64" s="670"/>
      <c r="F64" s="670"/>
      <c r="G64" s="671"/>
      <c r="I64" s="659">
        <v>59</v>
      </c>
      <c r="J64" s="670"/>
      <c r="K64" s="670"/>
      <c r="L64" s="670"/>
      <c r="M64" s="670"/>
      <c r="N64" s="671"/>
    </row>
    <row r="65" spans="2:14">
      <c r="B65" s="659">
        <v>60</v>
      </c>
      <c r="C65" s="670"/>
      <c r="D65" s="670"/>
      <c r="E65" s="670"/>
      <c r="F65" s="670"/>
      <c r="G65" s="671"/>
      <c r="I65" s="659">
        <v>60</v>
      </c>
      <c r="J65" s="670"/>
      <c r="K65" s="670"/>
      <c r="L65" s="670"/>
      <c r="M65" s="670"/>
      <c r="N65" s="671"/>
    </row>
    <row r="66" spans="2:14">
      <c r="B66" s="659">
        <v>61</v>
      </c>
      <c r="C66" s="670"/>
      <c r="D66" s="670"/>
      <c r="E66" s="670"/>
      <c r="F66" s="670"/>
      <c r="G66" s="671"/>
      <c r="I66" s="659">
        <v>61</v>
      </c>
      <c r="J66" s="670"/>
      <c r="K66" s="670"/>
      <c r="L66" s="670"/>
      <c r="M66" s="670"/>
      <c r="N66" s="671"/>
    </row>
    <row r="67" spans="2:14">
      <c r="B67" s="659">
        <v>62</v>
      </c>
      <c r="C67" s="670"/>
      <c r="D67" s="670"/>
      <c r="E67" s="670"/>
      <c r="F67" s="670"/>
      <c r="G67" s="671"/>
      <c r="I67" s="659">
        <v>62</v>
      </c>
      <c r="J67" s="670"/>
      <c r="K67" s="670"/>
      <c r="L67" s="670"/>
      <c r="M67" s="670"/>
      <c r="N67" s="671"/>
    </row>
    <row r="68" spans="2:14">
      <c r="B68" s="659">
        <v>63</v>
      </c>
      <c r="C68" s="670"/>
      <c r="D68" s="670"/>
      <c r="E68" s="670"/>
      <c r="F68" s="670"/>
      <c r="G68" s="671"/>
      <c r="I68" s="659">
        <v>63</v>
      </c>
      <c r="J68" s="670"/>
      <c r="K68" s="670"/>
      <c r="L68" s="670"/>
      <c r="M68" s="670"/>
      <c r="N68" s="671"/>
    </row>
    <row r="69" spans="2:14">
      <c r="B69" s="659">
        <v>64</v>
      </c>
      <c r="C69" s="670"/>
      <c r="D69" s="670"/>
      <c r="E69" s="670"/>
      <c r="F69" s="670"/>
      <c r="G69" s="671"/>
      <c r="I69" s="659">
        <v>64</v>
      </c>
      <c r="J69" s="670"/>
      <c r="K69" s="670"/>
      <c r="L69" s="670"/>
      <c r="M69" s="670"/>
      <c r="N69" s="671"/>
    </row>
    <row r="70" spans="2:14">
      <c r="B70" s="659">
        <v>65</v>
      </c>
      <c r="C70" s="670"/>
      <c r="D70" s="670"/>
      <c r="E70" s="670"/>
      <c r="F70" s="670"/>
      <c r="G70" s="671"/>
      <c r="I70" s="659">
        <v>65</v>
      </c>
      <c r="J70" s="670"/>
      <c r="K70" s="670"/>
      <c r="L70" s="670"/>
      <c r="M70" s="670"/>
      <c r="N70" s="671"/>
    </row>
    <row r="71" spans="2:14">
      <c r="B71" s="659">
        <v>66</v>
      </c>
      <c r="C71" s="670"/>
      <c r="D71" s="670"/>
      <c r="E71" s="670"/>
      <c r="F71" s="670"/>
      <c r="G71" s="671"/>
      <c r="I71" s="659">
        <v>66</v>
      </c>
      <c r="J71" s="670"/>
      <c r="K71" s="670"/>
      <c r="L71" s="670"/>
      <c r="M71" s="670"/>
      <c r="N71" s="671"/>
    </row>
    <row r="72" spans="2:14">
      <c r="B72" s="659">
        <v>67</v>
      </c>
      <c r="C72" s="670"/>
      <c r="D72" s="670"/>
      <c r="E72" s="670"/>
      <c r="F72" s="670"/>
      <c r="G72" s="671"/>
      <c r="I72" s="659">
        <v>67</v>
      </c>
      <c r="J72" s="670"/>
      <c r="K72" s="670"/>
      <c r="L72" s="670"/>
      <c r="M72" s="670"/>
      <c r="N72" s="671"/>
    </row>
    <row r="73" spans="2:14">
      <c r="B73" s="659">
        <v>68</v>
      </c>
      <c r="C73" s="670"/>
      <c r="D73" s="670"/>
      <c r="E73" s="670"/>
      <c r="F73" s="670"/>
      <c r="G73" s="671"/>
      <c r="I73" s="659">
        <v>68</v>
      </c>
      <c r="J73" s="670"/>
      <c r="K73" s="670"/>
      <c r="L73" s="670"/>
      <c r="M73" s="670"/>
      <c r="N73" s="671"/>
    </row>
    <row r="74" spans="2:14">
      <c r="B74" s="659">
        <v>69</v>
      </c>
      <c r="C74" s="670"/>
      <c r="D74" s="670"/>
      <c r="E74" s="670"/>
      <c r="F74" s="670"/>
      <c r="G74" s="671"/>
      <c r="I74" s="659">
        <v>69</v>
      </c>
      <c r="J74" s="670"/>
      <c r="K74" s="670"/>
      <c r="L74" s="670"/>
      <c r="M74" s="670"/>
      <c r="N74" s="671"/>
    </row>
    <row r="75" spans="2:14">
      <c r="B75" s="659">
        <v>70</v>
      </c>
      <c r="C75" s="670"/>
      <c r="D75" s="670"/>
      <c r="E75" s="670"/>
      <c r="F75" s="670"/>
      <c r="G75" s="671"/>
      <c r="I75" s="659">
        <v>70</v>
      </c>
      <c r="J75" s="670"/>
      <c r="K75" s="670"/>
      <c r="L75" s="670"/>
      <c r="M75" s="670"/>
      <c r="N75" s="671"/>
    </row>
    <row r="76" spans="2:14">
      <c r="B76" s="659">
        <v>71</v>
      </c>
      <c r="C76" s="670"/>
      <c r="D76" s="670"/>
      <c r="E76" s="670"/>
      <c r="F76" s="670"/>
      <c r="G76" s="671"/>
      <c r="I76" s="659">
        <v>71</v>
      </c>
      <c r="J76" s="670"/>
      <c r="K76" s="670"/>
      <c r="L76" s="670"/>
      <c r="M76" s="670"/>
      <c r="N76" s="671"/>
    </row>
    <row r="77" spans="2:14">
      <c r="B77" s="659">
        <v>72</v>
      </c>
      <c r="C77" s="670"/>
      <c r="D77" s="670"/>
      <c r="E77" s="670"/>
      <c r="F77" s="670"/>
      <c r="G77" s="671"/>
      <c r="I77" s="659">
        <v>72</v>
      </c>
      <c r="J77" s="670"/>
      <c r="K77" s="670"/>
      <c r="L77" s="670"/>
      <c r="M77" s="670"/>
      <c r="N77" s="671"/>
    </row>
    <row r="78" spans="2:14">
      <c r="B78" s="659">
        <v>73</v>
      </c>
      <c r="C78" s="670"/>
      <c r="D78" s="670"/>
      <c r="E78" s="670"/>
      <c r="F78" s="670"/>
      <c r="G78" s="671"/>
      <c r="I78" s="659">
        <v>73</v>
      </c>
      <c r="J78" s="670"/>
      <c r="K78" s="670"/>
      <c r="L78" s="670"/>
      <c r="M78" s="670"/>
      <c r="N78" s="671"/>
    </row>
    <row r="79" spans="2:14">
      <c r="B79" s="659">
        <v>74</v>
      </c>
      <c r="C79" s="670"/>
      <c r="D79" s="670"/>
      <c r="E79" s="670"/>
      <c r="F79" s="670"/>
      <c r="G79" s="671"/>
      <c r="I79" s="659">
        <v>74</v>
      </c>
      <c r="J79" s="670"/>
      <c r="K79" s="670"/>
      <c r="L79" s="670"/>
      <c r="M79" s="670"/>
      <c r="N79" s="671"/>
    </row>
    <row r="80" spans="2:14">
      <c r="B80" s="659">
        <v>75</v>
      </c>
      <c r="C80" s="670"/>
      <c r="D80" s="670"/>
      <c r="E80" s="670"/>
      <c r="F80" s="670"/>
      <c r="G80" s="671"/>
      <c r="I80" s="659">
        <v>75</v>
      </c>
      <c r="J80" s="670"/>
      <c r="K80" s="670"/>
      <c r="L80" s="670"/>
      <c r="M80" s="670"/>
      <c r="N80" s="671"/>
    </row>
    <row r="81" spans="2:14">
      <c r="B81" s="659">
        <v>76</v>
      </c>
      <c r="C81" s="670"/>
      <c r="D81" s="670"/>
      <c r="E81" s="670"/>
      <c r="F81" s="670"/>
      <c r="G81" s="671"/>
      <c r="I81" s="659">
        <v>76</v>
      </c>
      <c r="J81" s="670"/>
      <c r="K81" s="670"/>
      <c r="L81" s="670"/>
      <c r="M81" s="670"/>
      <c r="N81" s="671"/>
    </row>
    <row r="82" spans="2:14">
      <c r="B82" s="659">
        <v>77</v>
      </c>
      <c r="C82" s="670"/>
      <c r="D82" s="670"/>
      <c r="E82" s="670"/>
      <c r="F82" s="670"/>
      <c r="G82" s="671"/>
      <c r="I82" s="659">
        <v>77</v>
      </c>
      <c r="J82" s="670"/>
      <c r="K82" s="670"/>
      <c r="L82" s="670"/>
      <c r="M82" s="670"/>
      <c r="N82" s="671"/>
    </row>
    <row r="83" spans="2:14">
      <c r="B83" s="659">
        <v>78</v>
      </c>
      <c r="C83" s="670"/>
      <c r="D83" s="670"/>
      <c r="E83" s="670"/>
      <c r="F83" s="670"/>
      <c r="G83" s="671"/>
      <c r="I83" s="659">
        <v>78</v>
      </c>
      <c r="J83" s="670"/>
      <c r="K83" s="670"/>
      <c r="L83" s="670"/>
      <c r="M83" s="670"/>
      <c r="N83" s="671"/>
    </row>
    <row r="84" spans="2:14">
      <c r="B84" s="659">
        <v>79</v>
      </c>
      <c r="C84" s="670"/>
      <c r="D84" s="670"/>
      <c r="E84" s="670"/>
      <c r="F84" s="670"/>
      <c r="G84" s="671"/>
      <c r="I84" s="659">
        <v>79</v>
      </c>
      <c r="J84" s="670"/>
      <c r="K84" s="670"/>
      <c r="L84" s="670"/>
      <c r="M84" s="670"/>
      <c r="N84" s="671"/>
    </row>
    <row r="85" spans="2:14">
      <c r="B85" s="659">
        <v>80</v>
      </c>
      <c r="C85" s="670"/>
      <c r="D85" s="670"/>
      <c r="E85" s="670"/>
      <c r="F85" s="670"/>
      <c r="G85" s="671"/>
      <c r="I85" s="659">
        <v>80</v>
      </c>
      <c r="J85" s="670"/>
      <c r="K85" s="670"/>
      <c r="L85" s="670"/>
      <c r="M85" s="670"/>
      <c r="N85" s="671"/>
    </row>
    <row r="86" spans="2:14">
      <c r="B86" s="659">
        <v>81</v>
      </c>
      <c r="C86" s="670"/>
      <c r="D86" s="670"/>
      <c r="E86" s="670"/>
      <c r="F86" s="670"/>
      <c r="G86" s="671"/>
      <c r="I86" s="659">
        <v>81</v>
      </c>
      <c r="J86" s="670"/>
      <c r="K86" s="670"/>
      <c r="L86" s="670"/>
      <c r="M86" s="670"/>
      <c r="N86" s="671"/>
    </row>
    <row r="87" spans="2:14">
      <c r="B87" s="659">
        <v>82</v>
      </c>
      <c r="C87" s="670"/>
      <c r="D87" s="670"/>
      <c r="E87" s="670"/>
      <c r="F87" s="670"/>
      <c r="G87" s="671"/>
      <c r="I87" s="659">
        <v>82</v>
      </c>
      <c r="J87" s="670"/>
      <c r="K87" s="670"/>
      <c r="L87" s="670"/>
      <c r="M87" s="670"/>
      <c r="N87" s="671"/>
    </row>
    <row r="88" spans="2:14">
      <c r="B88" s="659">
        <v>83</v>
      </c>
      <c r="C88" s="670"/>
      <c r="D88" s="670"/>
      <c r="E88" s="670"/>
      <c r="F88" s="670"/>
      <c r="G88" s="671"/>
      <c r="I88" s="659">
        <v>83</v>
      </c>
      <c r="J88" s="670"/>
      <c r="K88" s="670"/>
      <c r="L88" s="670"/>
      <c r="M88" s="670"/>
      <c r="N88" s="671"/>
    </row>
    <row r="89" spans="2:14">
      <c r="B89" s="659">
        <v>84</v>
      </c>
      <c r="C89" s="670"/>
      <c r="D89" s="670"/>
      <c r="E89" s="670"/>
      <c r="F89" s="670"/>
      <c r="G89" s="671"/>
      <c r="I89" s="659">
        <v>84</v>
      </c>
      <c r="J89" s="670"/>
      <c r="K89" s="670"/>
      <c r="L89" s="670"/>
      <c r="M89" s="670"/>
      <c r="N89" s="671"/>
    </row>
    <row r="90" spans="2:14">
      <c r="B90" s="659">
        <v>85</v>
      </c>
      <c r="C90" s="670"/>
      <c r="D90" s="670"/>
      <c r="E90" s="670"/>
      <c r="F90" s="670"/>
      <c r="G90" s="671"/>
      <c r="I90" s="659">
        <v>85</v>
      </c>
      <c r="J90" s="670"/>
      <c r="K90" s="670"/>
      <c r="L90" s="670"/>
      <c r="M90" s="670"/>
      <c r="N90" s="671"/>
    </row>
    <row r="91" spans="2:14">
      <c r="B91" s="659">
        <v>86</v>
      </c>
      <c r="C91" s="670"/>
      <c r="D91" s="670"/>
      <c r="E91" s="670"/>
      <c r="F91" s="670"/>
      <c r="G91" s="671"/>
      <c r="I91" s="659">
        <v>86</v>
      </c>
      <c r="J91" s="670"/>
      <c r="K91" s="670"/>
      <c r="L91" s="670"/>
      <c r="M91" s="670"/>
      <c r="N91" s="671"/>
    </row>
    <row r="92" spans="2:14">
      <c r="B92" s="659">
        <v>87</v>
      </c>
      <c r="C92" s="670"/>
      <c r="D92" s="670"/>
      <c r="E92" s="670"/>
      <c r="F92" s="670"/>
      <c r="G92" s="671"/>
      <c r="I92" s="659">
        <v>87</v>
      </c>
      <c r="J92" s="670"/>
      <c r="K92" s="670"/>
      <c r="L92" s="670"/>
      <c r="M92" s="670"/>
      <c r="N92" s="671"/>
    </row>
    <row r="93" spans="2:14">
      <c r="B93" s="659">
        <v>88</v>
      </c>
      <c r="C93" s="670"/>
      <c r="D93" s="670"/>
      <c r="E93" s="670"/>
      <c r="F93" s="670"/>
      <c r="G93" s="671"/>
      <c r="I93" s="659">
        <v>88</v>
      </c>
      <c r="J93" s="670"/>
      <c r="K93" s="670"/>
      <c r="L93" s="670"/>
      <c r="M93" s="670"/>
      <c r="N93" s="671"/>
    </row>
    <row r="94" spans="2:14">
      <c r="B94" s="659">
        <v>89</v>
      </c>
      <c r="C94" s="670"/>
      <c r="D94" s="670"/>
      <c r="E94" s="670"/>
      <c r="F94" s="670"/>
      <c r="G94" s="671"/>
      <c r="I94" s="659">
        <v>89</v>
      </c>
      <c r="J94" s="670"/>
      <c r="K94" s="670"/>
      <c r="L94" s="670"/>
      <c r="M94" s="670"/>
      <c r="N94" s="671"/>
    </row>
    <row r="95" spans="2:14">
      <c r="B95" s="659">
        <v>90</v>
      </c>
      <c r="C95" s="670"/>
      <c r="D95" s="670"/>
      <c r="E95" s="670"/>
      <c r="F95" s="670"/>
      <c r="G95" s="671"/>
      <c r="I95" s="659">
        <v>90</v>
      </c>
      <c r="J95" s="670"/>
      <c r="K95" s="670"/>
      <c r="L95" s="670"/>
      <c r="M95" s="670"/>
      <c r="N95" s="671"/>
    </row>
    <row r="96" spans="2:14">
      <c r="B96" s="659">
        <v>91</v>
      </c>
      <c r="C96" s="670"/>
      <c r="D96" s="670"/>
      <c r="E96" s="670"/>
      <c r="F96" s="670"/>
      <c r="G96" s="671"/>
      <c r="I96" s="659">
        <v>91</v>
      </c>
      <c r="J96" s="670"/>
      <c r="K96" s="670"/>
      <c r="L96" s="670"/>
      <c r="M96" s="670"/>
      <c r="N96" s="671"/>
    </row>
    <row r="97" spans="2:14">
      <c r="B97" s="659">
        <v>92</v>
      </c>
      <c r="C97" s="670"/>
      <c r="D97" s="670"/>
      <c r="E97" s="670"/>
      <c r="F97" s="670"/>
      <c r="G97" s="671"/>
      <c r="I97" s="659">
        <v>92</v>
      </c>
      <c r="J97" s="670"/>
      <c r="K97" s="670"/>
      <c r="L97" s="670"/>
      <c r="M97" s="670"/>
      <c r="N97" s="671"/>
    </row>
    <row r="98" spans="2:14">
      <c r="B98" s="659">
        <v>93</v>
      </c>
      <c r="C98" s="670"/>
      <c r="D98" s="670"/>
      <c r="E98" s="670"/>
      <c r="F98" s="670"/>
      <c r="G98" s="671"/>
      <c r="I98" s="659">
        <v>93</v>
      </c>
      <c r="J98" s="670"/>
      <c r="K98" s="670"/>
      <c r="L98" s="670"/>
      <c r="M98" s="670"/>
      <c r="N98" s="671"/>
    </row>
    <row r="99" spans="2:14">
      <c r="B99" s="659">
        <v>94</v>
      </c>
      <c r="C99" s="670"/>
      <c r="D99" s="670"/>
      <c r="E99" s="670"/>
      <c r="F99" s="670"/>
      <c r="G99" s="671"/>
      <c r="I99" s="659">
        <v>94</v>
      </c>
      <c r="J99" s="670"/>
      <c r="K99" s="670"/>
      <c r="L99" s="670"/>
      <c r="M99" s="670"/>
      <c r="N99" s="671"/>
    </row>
    <row r="100" spans="2:14">
      <c r="B100" s="659">
        <v>95</v>
      </c>
      <c r="C100" s="670"/>
      <c r="D100" s="670"/>
      <c r="E100" s="670"/>
      <c r="F100" s="670"/>
      <c r="G100" s="671"/>
      <c r="I100" s="659">
        <v>95</v>
      </c>
      <c r="J100" s="670"/>
      <c r="K100" s="670"/>
      <c r="L100" s="670"/>
      <c r="M100" s="670"/>
      <c r="N100" s="671"/>
    </row>
    <row r="101" spans="2:14">
      <c r="B101" s="659">
        <v>96</v>
      </c>
      <c r="C101" s="670"/>
      <c r="D101" s="670"/>
      <c r="E101" s="670"/>
      <c r="F101" s="670"/>
      <c r="G101" s="671"/>
      <c r="I101" s="659">
        <v>96</v>
      </c>
      <c r="J101" s="670"/>
      <c r="K101" s="670"/>
      <c r="L101" s="670"/>
      <c r="M101" s="670"/>
      <c r="N101" s="671"/>
    </row>
    <row r="102" spans="2:14">
      <c r="B102" s="659">
        <v>97</v>
      </c>
      <c r="C102" s="670"/>
      <c r="D102" s="670"/>
      <c r="E102" s="670"/>
      <c r="F102" s="670"/>
      <c r="G102" s="671"/>
      <c r="I102" s="659">
        <v>97</v>
      </c>
      <c r="J102" s="670"/>
      <c r="K102" s="670"/>
      <c r="L102" s="670"/>
      <c r="M102" s="670"/>
      <c r="N102" s="671"/>
    </row>
    <row r="103" spans="2:14">
      <c r="B103" s="659">
        <v>98</v>
      </c>
      <c r="C103" s="670"/>
      <c r="D103" s="670"/>
      <c r="E103" s="670"/>
      <c r="F103" s="670"/>
      <c r="G103" s="671"/>
      <c r="I103" s="659">
        <v>98</v>
      </c>
      <c r="J103" s="670"/>
      <c r="K103" s="670"/>
      <c r="L103" s="670"/>
      <c r="M103" s="670"/>
      <c r="N103" s="671"/>
    </row>
    <row r="104" spans="2:14">
      <c r="B104" s="659">
        <v>99</v>
      </c>
      <c r="C104" s="670"/>
      <c r="D104" s="670"/>
      <c r="E104" s="670"/>
      <c r="F104" s="670"/>
      <c r="G104" s="671"/>
      <c r="I104" s="659">
        <v>99</v>
      </c>
      <c r="J104" s="670"/>
      <c r="K104" s="670"/>
      <c r="L104" s="670"/>
      <c r="M104" s="670"/>
      <c r="N104" s="671"/>
    </row>
    <row r="105" spans="2:14">
      <c r="B105" s="659">
        <v>100</v>
      </c>
      <c r="C105" s="670"/>
      <c r="D105" s="670"/>
      <c r="E105" s="670"/>
      <c r="F105" s="670"/>
      <c r="G105" s="671"/>
      <c r="I105" s="659">
        <v>100</v>
      </c>
      <c r="J105" s="670"/>
      <c r="K105" s="670"/>
      <c r="L105" s="670"/>
      <c r="M105" s="670"/>
      <c r="N105" s="671"/>
    </row>
    <row r="106" spans="2:14">
      <c r="B106" s="659">
        <v>101</v>
      </c>
      <c r="C106" s="670"/>
      <c r="D106" s="670"/>
      <c r="E106" s="670"/>
      <c r="F106" s="670"/>
      <c r="G106" s="671"/>
      <c r="I106" s="659">
        <v>101</v>
      </c>
      <c r="J106" s="670"/>
      <c r="K106" s="670"/>
      <c r="L106" s="670"/>
      <c r="M106" s="670"/>
      <c r="N106" s="671"/>
    </row>
    <row r="107" spans="2:14">
      <c r="B107" s="659">
        <v>102</v>
      </c>
      <c r="C107" s="670"/>
      <c r="D107" s="670"/>
      <c r="E107" s="670"/>
      <c r="F107" s="670"/>
      <c r="G107" s="671"/>
      <c r="I107" s="659">
        <v>102</v>
      </c>
      <c r="J107" s="670"/>
      <c r="K107" s="670"/>
      <c r="L107" s="670"/>
      <c r="M107" s="670"/>
      <c r="N107" s="671"/>
    </row>
    <row r="108" spans="2:14">
      <c r="B108" s="659">
        <v>103</v>
      </c>
      <c r="C108" s="670"/>
      <c r="D108" s="670"/>
      <c r="E108" s="670"/>
      <c r="F108" s="670"/>
      <c r="G108" s="671"/>
      <c r="I108" s="659">
        <v>103</v>
      </c>
      <c r="J108" s="670"/>
      <c r="K108" s="670"/>
      <c r="L108" s="670"/>
      <c r="M108" s="670"/>
      <c r="N108" s="671"/>
    </row>
    <row r="109" spans="2:14">
      <c r="B109" s="659">
        <v>104</v>
      </c>
      <c r="C109" s="670"/>
      <c r="D109" s="670"/>
      <c r="E109" s="670"/>
      <c r="F109" s="670"/>
      <c r="G109" s="671"/>
      <c r="I109" s="659">
        <v>104</v>
      </c>
      <c r="J109" s="670"/>
      <c r="K109" s="670"/>
      <c r="L109" s="670"/>
      <c r="M109" s="670"/>
      <c r="N109" s="671"/>
    </row>
    <row r="110" spans="2:14">
      <c r="B110" s="659">
        <v>105</v>
      </c>
      <c r="C110" s="670"/>
      <c r="D110" s="670"/>
      <c r="E110" s="670"/>
      <c r="F110" s="670"/>
      <c r="G110" s="671"/>
      <c r="I110" s="659">
        <v>105</v>
      </c>
      <c r="J110" s="670"/>
      <c r="K110" s="670"/>
      <c r="L110" s="670"/>
      <c r="M110" s="670"/>
      <c r="N110" s="671"/>
    </row>
    <row r="111" spans="2:14">
      <c r="B111" s="659">
        <v>106</v>
      </c>
      <c r="C111" s="670"/>
      <c r="D111" s="670"/>
      <c r="E111" s="670"/>
      <c r="F111" s="670"/>
      <c r="G111" s="671"/>
      <c r="I111" s="659">
        <v>106</v>
      </c>
      <c r="J111" s="670"/>
      <c r="K111" s="670"/>
      <c r="L111" s="670"/>
      <c r="M111" s="670"/>
      <c r="N111" s="671"/>
    </row>
    <row r="112" spans="2:14">
      <c r="B112" s="659">
        <v>107</v>
      </c>
      <c r="C112" s="670"/>
      <c r="D112" s="670"/>
      <c r="E112" s="670"/>
      <c r="F112" s="670"/>
      <c r="G112" s="671"/>
      <c r="I112" s="659">
        <v>107</v>
      </c>
      <c r="J112" s="670"/>
      <c r="K112" s="670"/>
      <c r="L112" s="670"/>
      <c r="M112" s="670"/>
      <c r="N112" s="671"/>
    </row>
    <row r="113" spans="2:14">
      <c r="B113" s="659">
        <v>108</v>
      </c>
      <c r="C113" s="670"/>
      <c r="D113" s="670"/>
      <c r="E113" s="670"/>
      <c r="F113" s="670"/>
      <c r="G113" s="671"/>
      <c r="I113" s="659">
        <v>108</v>
      </c>
      <c r="J113" s="670"/>
      <c r="K113" s="670"/>
      <c r="L113" s="670"/>
      <c r="M113" s="670"/>
      <c r="N113" s="671"/>
    </row>
    <row r="114" spans="2:14">
      <c r="B114" s="659">
        <v>109</v>
      </c>
      <c r="C114" s="670"/>
      <c r="D114" s="670"/>
      <c r="E114" s="670"/>
      <c r="F114" s="670"/>
      <c r="G114" s="671"/>
      <c r="I114" s="659">
        <v>109</v>
      </c>
      <c r="J114" s="670"/>
      <c r="K114" s="670"/>
      <c r="L114" s="670"/>
      <c r="M114" s="670"/>
      <c r="N114" s="671"/>
    </row>
    <row r="115" spans="2:14">
      <c r="B115" s="659">
        <v>110</v>
      </c>
      <c r="C115" s="670"/>
      <c r="D115" s="670"/>
      <c r="E115" s="670"/>
      <c r="F115" s="670"/>
      <c r="G115" s="671"/>
      <c r="I115" s="659">
        <v>110</v>
      </c>
      <c r="J115" s="670"/>
      <c r="K115" s="670"/>
      <c r="L115" s="670"/>
      <c r="M115" s="670"/>
      <c r="N115" s="671"/>
    </row>
    <row r="116" spans="2:14">
      <c r="B116" s="659">
        <v>111</v>
      </c>
      <c r="C116" s="670"/>
      <c r="D116" s="670"/>
      <c r="E116" s="670"/>
      <c r="F116" s="670"/>
      <c r="G116" s="671"/>
      <c r="I116" s="659">
        <v>111</v>
      </c>
      <c r="J116" s="670"/>
      <c r="K116" s="670"/>
      <c r="L116" s="670"/>
      <c r="M116" s="670"/>
      <c r="N116" s="671"/>
    </row>
    <row r="117" spans="2:14">
      <c r="B117" s="659">
        <v>112</v>
      </c>
      <c r="C117" s="670"/>
      <c r="D117" s="670"/>
      <c r="E117" s="670"/>
      <c r="F117" s="670"/>
      <c r="G117" s="671"/>
      <c r="I117" s="659">
        <v>112</v>
      </c>
      <c r="J117" s="670"/>
      <c r="K117" s="670"/>
      <c r="L117" s="670"/>
      <c r="M117" s="670"/>
      <c r="N117" s="671"/>
    </row>
    <row r="118" spans="2:14">
      <c r="B118" s="659">
        <v>113</v>
      </c>
      <c r="C118" s="670"/>
      <c r="D118" s="670"/>
      <c r="E118" s="670"/>
      <c r="F118" s="670"/>
      <c r="G118" s="671"/>
      <c r="I118" s="659">
        <v>113</v>
      </c>
      <c r="J118" s="670"/>
      <c r="K118" s="670"/>
      <c r="L118" s="670"/>
      <c r="M118" s="670"/>
      <c r="N118" s="671"/>
    </row>
    <row r="119" spans="2:14">
      <c r="B119" s="659">
        <v>114</v>
      </c>
      <c r="C119" s="670"/>
      <c r="D119" s="670"/>
      <c r="E119" s="670"/>
      <c r="F119" s="670"/>
      <c r="G119" s="671"/>
      <c r="I119" s="659">
        <v>114</v>
      </c>
      <c r="J119" s="670"/>
      <c r="K119" s="670"/>
      <c r="L119" s="670"/>
      <c r="M119" s="670"/>
      <c r="N119" s="671"/>
    </row>
    <row r="120" spans="2:14">
      <c r="B120" s="659">
        <v>115</v>
      </c>
      <c r="C120" s="670"/>
      <c r="D120" s="670"/>
      <c r="E120" s="670"/>
      <c r="F120" s="670"/>
      <c r="G120" s="671"/>
      <c r="I120" s="659">
        <v>115</v>
      </c>
      <c r="J120" s="670"/>
      <c r="K120" s="670"/>
      <c r="L120" s="670"/>
      <c r="M120" s="670"/>
      <c r="N120" s="671"/>
    </row>
    <row r="121" spans="2:14">
      <c r="B121" s="659">
        <v>116</v>
      </c>
      <c r="C121" s="670"/>
      <c r="D121" s="670"/>
      <c r="E121" s="670"/>
      <c r="F121" s="670"/>
      <c r="G121" s="671"/>
      <c r="I121" s="659">
        <v>116</v>
      </c>
      <c r="J121" s="670"/>
      <c r="K121" s="670"/>
      <c r="L121" s="670"/>
      <c r="M121" s="670"/>
      <c r="N121" s="671"/>
    </row>
    <row r="122" spans="2:14">
      <c r="B122" s="659">
        <v>117</v>
      </c>
      <c r="C122" s="670"/>
      <c r="D122" s="670"/>
      <c r="E122" s="670"/>
      <c r="F122" s="670"/>
      <c r="G122" s="671"/>
      <c r="I122" s="659">
        <v>117</v>
      </c>
      <c r="J122" s="670"/>
      <c r="K122" s="670"/>
      <c r="L122" s="670"/>
      <c r="M122" s="670"/>
      <c r="N122" s="671"/>
    </row>
    <row r="123" spans="2:14">
      <c r="B123" s="659">
        <v>118</v>
      </c>
      <c r="C123" s="670"/>
      <c r="D123" s="670"/>
      <c r="E123" s="670"/>
      <c r="F123" s="670"/>
      <c r="G123" s="671"/>
      <c r="I123" s="659">
        <v>118</v>
      </c>
      <c r="J123" s="670"/>
      <c r="K123" s="670"/>
      <c r="L123" s="670"/>
      <c r="M123" s="670"/>
      <c r="N123" s="671"/>
    </row>
    <row r="124" spans="2:14">
      <c r="B124" s="659">
        <v>119</v>
      </c>
      <c r="C124" s="670"/>
      <c r="D124" s="670"/>
      <c r="E124" s="670"/>
      <c r="F124" s="670"/>
      <c r="G124" s="671"/>
      <c r="I124" s="659">
        <v>119</v>
      </c>
      <c r="J124" s="670"/>
      <c r="K124" s="670"/>
      <c r="L124" s="670"/>
      <c r="M124" s="670"/>
      <c r="N124" s="671"/>
    </row>
    <row r="125" spans="2:14">
      <c r="B125" s="659">
        <v>120</v>
      </c>
      <c r="C125" s="670"/>
      <c r="D125" s="670"/>
      <c r="E125" s="670"/>
      <c r="F125" s="670"/>
      <c r="G125" s="671"/>
      <c r="I125" s="659">
        <v>120</v>
      </c>
      <c r="J125" s="670"/>
      <c r="K125" s="670"/>
      <c r="L125" s="670"/>
      <c r="M125" s="670"/>
      <c r="N125" s="671"/>
    </row>
    <row r="126" spans="2:14">
      <c r="B126" s="659">
        <v>121</v>
      </c>
      <c r="C126" s="670"/>
      <c r="D126" s="670"/>
      <c r="E126" s="670"/>
      <c r="F126" s="670"/>
      <c r="G126" s="671"/>
      <c r="I126" s="659">
        <v>121</v>
      </c>
      <c r="J126" s="670"/>
      <c r="K126" s="670"/>
      <c r="L126" s="670"/>
      <c r="M126" s="670"/>
      <c r="N126" s="671"/>
    </row>
    <row r="127" spans="2:14">
      <c r="B127" s="659">
        <v>122</v>
      </c>
      <c r="C127" s="670"/>
      <c r="D127" s="670"/>
      <c r="E127" s="670"/>
      <c r="F127" s="670"/>
      <c r="G127" s="671"/>
      <c r="I127" s="659">
        <v>122</v>
      </c>
      <c r="J127" s="670"/>
      <c r="K127" s="670"/>
      <c r="L127" s="670"/>
      <c r="M127" s="670"/>
      <c r="N127" s="671"/>
    </row>
    <row r="128" spans="2:14">
      <c r="B128" s="659">
        <v>123</v>
      </c>
      <c r="C128" s="670"/>
      <c r="D128" s="670"/>
      <c r="E128" s="670"/>
      <c r="F128" s="670"/>
      <c r="G128" s="671"/>
      <c r="I128" s="659">
        <v>123</v>
      </c>
      <c r="J128" s="670"/>
      <c r="K128" s="670"/>
      <c r="L128" s="670"/>
      <c r="M128" s="670"/>
      <c r="N128" s="671"/>
    </row>
    <row r="129" spans="2:14">
      <c r="B129" s="659">
        <v>124</v>
      </c>
      <c r="C129" s="670"/>
      <c r="D129" s="670"/>
      <c r="E129" s="670"/>
      <c r="F129" s="670"/>
      <c r="G129" s="671"/>
      <c r="I129" s="659">
        <v>124</v>
      </c>
      <c r="J129" s="670"/>
      <c r="K129" s="670"/>
      <c r="L129" s="670"/>
      <c r="M129" s="670"/>
      <c r="N129" s="671"/>
    </row>
    <row r="130" spans="2:14">
      <c r="B130" s="659">
        <v>125</v>
      </c>
      <c r="C130" s="670"/>
      <c r="D130" s="670"/>
      <c r="E130" s="670"/>
      <c r="F130" s="670"/>
      <c r="G130" s="671"/>
      <c r="I130" s="659">
        <v>125</v>
      </c>
      <c r="J130" s="670"/>
      <c r="K130" s="670"/>
      <c r="L130" s="670"/>
      <c r="M130" s="670"/>
      <c r="N130" s="671"/>
    </row>
    <row r="131" spans="2:14">
      <c r="B131" s="659">
        <v>126</v>
      </c>
      <c r="C131" s="670"/>
      <c r="D131" s="670"/>
      <c r="E131" s="670"/>
      <c r="F131" s="670"/>
      <c r="G131" s="671"/>
      <c r="I131" s="659">
        <v>126</v>
      </c>
      <c r="J131" s="670"/>
      <c r="K131" s="670"/>
      <c r="L131" s="670"/>
      <c r="M131" s="670"/>
      <c r="N131" s="671"/>
    </row>
    <row r="132" spans="2:14">
      <c r="B132" s="659">
        <v>127</v>
      </c>
      <c r="C132" s="670"/>
      <c r="D132" s="670"/>
      <c r="E132" s="670"/>
      <c r="F132" s="670"/>
      <c r="G132" s="671"/>
      <c r="I132" s="659">
        <v>127</v>
      </c>
      <c r="J132" s="670"/>
      <c r="K132" s="670"/>
      <c r="L132" s="670"/>
      <c r="M132" s="670"/>
      <c r="N132" s="671"/>
    </row>
    <row r="133" spans="2:14">
      <c r="B133" s="659">
        <v>128</v>
      </c>
      <c r="C133" s="670"/>
      <c r="D133" s="670"/>
      <c r="E133" s="670"/>
      <c r="F133" s="670"/>
      <c r="G133" s="671"/>
      <c r="I133" s="659">
        <v>128</v>
      </c>
      <c r="J133" s="670"/>
      <c r="K133" s="670"/>
      <c r="L133" s="670"/>
      <c r="M133" s="670"/>
      <c r="N133" s="671"/>
    </row>
    <row r="134" spans="2:14">
      <c r="B134" s="659">
        <v>129</v>
      </c>
      <c r="C134" s="670"/>
      <c r="D134" s="670"/>
      <c r="E134" s="670"/>
      <c r="F134" s="670"/>
      <c r="G134" s="671"/>
      <c r="I134" s="659">
        <v>129</v>
      </c>
      <c r="J134" s="670"/>
      <c r="K134" s="670"/>
      <c r="L134" s="670"/>
      <c r="M134" s="670"/>
      <c r="N134" s="671"/>
    </row>
    <row r="135" spans="2:14">
      <c r="B135" s="659">
        <v>130</v>
      </c>
      <c r="C135" s="670"/>
      <c r="D135" s="670"/>
      <c r="E135" s="670"/>
      <c r="F135" s="670"/>
      <c r="G135" s="671"/>
      <c r="I135" s="659">
        <v>130</v>
      </c>
      <c r="J135" s="670"/>
      <c r="K135" s="670"/>
      <c r="L135" s="670"/>
      <c r="M135" s="670"/>
      <c r="N135" s="671"/>
    </row>
    <row r="136" spans="2:14">
      <c r="B136" s="659">
        <v>131</v>
      </c>
      <c r="C136" s="670"/>
      <c r="D136" s="670"/>
      <c r="E136" s="670"/>
      <c r="F136" s="670"/>
      <c r="G136" s="671"/>
      <c r="I136" s="659">
        <v>131</v>
      </c>
      <c r="J136" s="670"/>
      <c r="K136" s="670"/>
      <c r="L136" s="670"/>
      <c r="M136" s="670"/>
      <c r="N136" s="671"/>
    </row>
    <row r="137" spans="2:14">
      <c r="B137" s="659">
        <v>132</v>
      </c>
      <c r="C137" s="670"/>
      <c r="D137" s="670"/>
      <c r="E137" s="670"/>
      <c r="F137" s="670"/>
      <c r="G137" s="671"/>
      <c r="I137" s="659">
        <v>132</v>
      </c>
      <c r="J137" s="670"/>
      <c r="K137" s="670"/>
      <c r="L137" s="670"/>
      <c r="M137" s="670"/>
      <c r="N137" s="671"/>
    </row>
    <row r="138" spans="2:14">
      <c r="B138" s="659">
        <v>133</v>
      </c>
      <c r="C138" s="670"/>
      <c r="D138" s="670"/>
      <c r="E138" s="670"/>
      <c r="F138" s="670"/>
      <c r="G138" s="671"/>
      <c r="I138" s="659">
        <v>133</v>
      </c>
      <c r="J138" s="670"/>
      <c r="K138" s="670"/>
      <c r="L138" s="670"/>
      <c r="M138" s="670"/>
      <c r="N138" s="671"/>
    </row>
    <row r="139" spans="2:14">
      <c r="B139" s="659">
        <v>134</v>
      </c>
      <c r="C139" s="670"/>
      <c r="D139" s="670"/>
      <c r="E139" s="670"/>
      <c r="F139" s="670"/>
      <c r="G139" s="671"/>
      <c r="I139" s="659">
        <v>134</v>
      </c>
      <c r="J139" s="670"/>
      <c r="K139" s="670"/>
      <c r="L139" s="670"/>
      <c r="M139" s="670"/>
      <c r="N139" s="671"/>
    </row>
    <row r="140" spans="2:14">
      <c r="B140" s="659">
        <v>135</v>
      </c>
      <c r="C140" s="670"/>
      <c r="D140" s="670"/>
      <c r="E140" s="670"/>
      <c r="F140" s="670"/>
      <c r="G140" s="671"/>
      <c r="I140" s="659">
        <v>135</v>
      </c>
      <c r="J140" s="670"/>
      <c r="K140" s="670"/>
      <c r="L140" s="670"/>
      <c r="M140" s="670"/>
      <c r="N140" s="671"/>
    </row>
    <row r="141" spans="2:14">
      <c r="B141" s="659">
        <v>136</v>
      </c>
      <c r="C141" s="670"/>
      <c r="D141" s="670"/>
      <c r="E141" s="670"/>
      <c r="F141" s="670"/>
      <c r="G141" s="671"/>
      <c r="I141" s="659">
        <v>136</v>
      </c>
      <c r="J141" s="670"/>
      <c r="K141" s="670"/>
      <c r="L141" s="670"/>
      <c r="M141" s="670"/>
      <c r="N141" s="671"/>
    </row>
    <row r="142" spans="2:14">
      <c r="B142" s="659">
        <v>137</v>
      </c>
      <c r="C142" s="670"/>
      <c r="D142" s="670"/>
      <c r="E142" s="670"/>
      <c r="F142" s="670"/>
      <c r="G142" s="671"/>
      <c r="I142" s="659">
        <v>137</v>
      </c>
      <c r="J142" s="670"/>
      <c r="K142" s="670"/>
      <c r="L142" s="670"/>
      <c r="M142" s="670"/>
      <c r="N142" s="671"/>
    </row>
    <row r="143" spans="2:14">
      <c r="B143" s="659">
        <v>138</v>
      </c>
      <c r="C143" s="670"/>
      <c r="D143" s="670"/>
      <c r="E143" s="670"/>
      <c r="F143" s="670"/>
      <c r="G143" s="671"/>
      <c r="I143" s="659">
        <v>138</v>
      </c>
      <c r="J143" s="670"/>
      <c r="K143" s="670"/>
      <c r="L143" s="670"/>
      <c r="M143" s="670"/>
      <c r="N143" s="671"/>
    </row>
    <row r="144" spans="2:14">
      <c r="B144" s="659">
        <v>139</v>
      </c>
      <c r="C144" s="670"/>
      <c r="D144" s="670"/>
      <c r="E144" s="670"/>
      <c r="F144" s="670"/>
      <c r="G144" s="671"/>
      <c r="I144" s="659">
        <v>139</v>
      </c>
      <c r="J144" s="670"/>
      <c r="K144" s="670"/>
      <c r="L144" s="670"/>
      <c r="M144" s="670"/>
      <c r="N144" s="671"/>
    </row>
    <row r="145" spans="2:14">
      <c r="B145" s="659">
        <v>140</v>
      </c>
      <c r="C145" s="670"/>
      <c r="D145" s="670"/>
      <c r="E145" s="670"/>
      <c r="F145" s="670"/>
      <c r="G145" s="671"/>
      <c r="I145" s="659">
        <v>140</v>
      </c>
      <c r="J145" s="670"/>
      <c r="K145" s="670"/>
      <c r="L145" s="670"/>
      <c r="M145" s="670"/>
      <c r="N145" s="671"/>
    </row>
    <row r="146" spans="2:14">
      <c r="B146" s="659">
        <v>141</v>
      </c>
      <c r="C146" s="670"/>
      <c r="D146" s="670"/>
      <c r="E146" s="670"/>
      <c r="F146" s="670"/>
      <c r="G146" s="671"/>
      <c r="I146" s="659">
        <v>141</v>
      </c>
      <c r="J146" s="670"/>
      <c r="K146" s="670"/>
      <c r="L146" s="670"/>
      <c r="M146" s="670"/>
      <c r="N146" s="671"/>
    </row>
    <row r="147" spans="2:14">
      <c r="B147" s="659">
        <v>142</v>
      </c>
      <c r="C147" s="670"/>
      <c r="D147" s="670"/>
      <c r="E147" s="670"/>
      <c r="F147" s="670"/>
      <c r="G147" s="671"/>
      <c r="I147" s="659">
        <v>142</v>
      </c>
      <c r="J147" s="670"/>
      <c r="K147" s="670"/>
      <c r="L147" s="670"/>
      <c r="M147" s="670"/>
      <c r="N147" s="671"/>
    </row>
    <row r="148" spans="2:14">
      <c r="B148" s="659">
        <v>143</v>
      </c>
      <c r="C148" s="670"/>
      <c r="D148" s="670"/>
      <c r="E148" s="670"/>
      <c r="F148" s="670"/>
      <c r="G148" s="671"/>
      <c r="I148" s="659">
        <v>143</v>
      </c>
      <c r="J148" s="670"/>
      <c r="K148" s="670"/>
      <c r="L148" s="670"/>
      <c r="M148" s="670"/>
      <c r="N148" s="671"/>
    </row>
    <row r="149" spans="2:14">
      <c r="B149" s="659">
        <v>144</v>
      </c>
      <c r="C149" s="670"/>
      <c r="D149" s="670"/>
      <c r="E149" s="670"/>
      <c r="F149" s="670"/>
      <c r="G149" s="671"/>
      <c r="I149" s="659">
        <v>144</v>
      </c>
      <c r="J149" s="670"/>
      <c r="K149" s="670"/>
      <c r="L149" s="670"/>
      <c r="M149" s="670"/>
      <c r="N149" s="671"/>
    </row>
    <row r="150" spans="2:14">
      <c r="B150" s="659">
        <v>145</v>
      </c>
      <c r="C150" s="670"/>
      <c r="D150" s="670"/>
      <c r="E150" s="670"/>
      <c r="F150" s="670"/>
      <c r="G150" s="671"/>
      <c r="I150" s="659">
        <v>145</v>
      </c>
      <c r="J150" s="670"/>
      <c r="K150" s="670"/>
      <c r="L150" s="670"/>
      <c r="M150" s="670"/>
      <c r="N150" s="671"/>
    </row>
    <row r="151" spans="2:14">
      <c r="B151" s="659">
        <v>146</v>
      </c>
      <c r="C151" s="670"/>
      <c r="D151" s="670"/>
      <c r="E151" s="670"/>
      <c r="F151" s="670"/>
      <c r="G151" s="671"/>
      <c r="I151" s="659">
        <v>146</v>
      </c>
      <c r="J151" s="670"/>
      <c r="K151" s="670"/>
      <c r="L151" s="670"/>
      <c r="M151" s="670"/>
      <c r="N151" s="671"/>
    </row>
    <row r="152" spans="2:14">
      <c r="B152" s="659">
        <v>147</v>
      </c>
      <c r="C152" s="670"/>
      <c r="D152" s="670"/>
      <c r="E152" s="670"/>
      <c r="F152" s="670"/>
      <c r="G152" s="671"/>
      <c r="I152" s="659">
        <v>147</v>
      </c>
      <c r="J152" s="670"/>
      <c r="K152" s="670"/>
      <c r="L152" s="670"/>
      <c r="M152" s="670"/>
      <c r="N152" s="671"/>
    </row>
    <row r="153" spans="2:14">
      <c r="B153" s="659">
        <v>148</v>
      </c>
      <c r="C153" s="670"/>
      <c r="D153" s="670"/>
      <c r="E153" s="670"/>
      <c r="F153" s="670"/>
      <c r="G153" s="671"/>
      <c r="I153" s="659">
        <v>148</v>
      </c>
      <c r="J153" s="670"/>
      <c r="K153" s="670"/>
      <c r="L153" s="670"/>
      <c r="M153" s="670"/>
      <c r="N153" s="671"/>
    </row>
    <row r="154" spans="2:14">
      <c r="B154" s="659">
        <v>149</v>
      </c>
      <c r="C154" s="670"/>
      <c r="D154" s="670"/>
      <c r="E154" s="670"/>
      <c r="F154" s="670"/>
      <c r="G154" s="671"/>
      <c r="I154" s="659">
        <v>149</v>
      </c>
      <c r="J154" s="670"/>
      <c r="K154" s="670"/>
      <c r="L154" s="670"/>
      <c r="M154" s="670"/>
      <c r="N154" s="671"/>
    </row>
    <row r="155" spans="2:14">
      <c r="B155" s="660">
        <v>150</v>
      </c>
      <c r="C155" s="672"/>
      <c r="D155" s="672"/>
      <c r="E155" s="672"/>
      <c r="F155" s="672"/>
      <c r="G155" s="673"/>
      <c r="I155" s="660">
        <v>150</v>
      </c>
      <c r="J155" s="672"/>
      <c r="K155" s="672"/>
      <c r="L155" s="672"/>
      <c r="M155" s="672"/>
      <c r="N155" s="673"/>
    </row>
    <row r="156" spans="2:14">
      <c r="B156" s="11"/>
      <c r="C156" s="11"/>
      <c r="D156" s="11"/>
    </row>
  </sheetData>
  <mergeCells count="2">
    <mergeCell ref="B4:G4"/>
    <mergeCell ref="I4:N4"/>
  </mergeCells>
  <hyperlinks>
    <hyperlink ref="C2" location="Indeks!A1" display="Indeks"/>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B1:T59"/>
  <sheetViews>
    <sheetView workbookViewId="0">
      <selection activeCell="G27" sqref="G27"/>
    </sheetView>
  </sheetViews>
  <sheetFormatPr defaultRowHeight="15"/>
  <cols>
    <col min="2" max="2" width="46.7109375" customWidth="1"/>
    <col min="3" max="3" width="29.28515625" customWidth="1"/>
    <col min="11" max="11" width="12.140625" customWidth="1"/>
  </cols>
  <sheetData>
    <row r="1" spans="2:20">
      <c r="C1" t="s">
        <v>1102</v>
      </c>
      <c r="J1" t="s">
        <v>1192</v>
      </c>
      <c r="P1" t="s">
        <v>1193</v>
      </c>
    </row>
    <row r="2" spans="2:20">
      <c r="B2" t="s">
        <v>617</v>
      </c>
      <c r="C2">
        <f>G7</f>
        <v>15453.419999999998</v>
      </c>
      <c r="F2" t="s">
        <v>1103</v>
      </c>
      <c r="M2" s="663">
        <f>'Cover-NonLife'!M10+'Cover-NonLife'!M23+'Cover-NonLife'!M36-'Cover-NonLife'!K10-'Cover-NonLife'!K23-'Cover-NonLife'!K36</f>
        <v>0</v>
      </c>
      <c r="N2">
        <f>SUMPRODUCT(K3:K33,N3:N33)</f>
        <v>0</v>
      </c>
      <c r="S2" s="663">
        <f>'Cover-Life'!I9+'Cover-Life'!I16-'Cover-Life'!G9-'Cover-Life'!G16</f>
        <v>0</v>
      </c>
      <c r="T2">
        <f>SUMPRODUCT(Q3:Q35,T3:T35)</f>
        <v>0</v>
      </c>
    </row>
    <row r="3" spans="2:20">
      <c r="B3" t="s">
        <v>657</v>
      </c>
      <c r="C3">
        <f>G6</f>
        <v>15453.419999999998</v>
      </c>
      <c r="F3">
        <v>4.1765999999999996</v>
      </c>
      <c r="J3" t="s">
        <v>7</v>
      </c>
      <c r="K3" s="663">
        <f>'CF-NL'!C10+'CF-NL'!D10+'CF-NL'!G10+'CF-NL'!H10-'CF-NL'!E10-'CF-NL'!F10-'CF-NL'!I10-'CF-NL'!J10</f>
        <v>0</v>
      </c>
      <c r="L3">
        <v>1</v>
      </c>
      <c r="M3">
        <v>2.6100000000002677E-2</v>
      </c>
      <c r="N3">
        <f>1/((1+M3)^L3)</f>
        <v>0.97456388266250593</v>
      </c>
      <c r="P3" t="s">
        <v>7</v>
      </c>
      <c r="Q3" s="663">
        <f>'CF-L'!C10+'CF-L'!D10+'CF-L'!G10+'CF-L'!H10+'CF-L'!K10+'CF-L'!L10+'CF-L'!O10+'CF-L'!P10+'CF-L'!S10+'CF-L'!T10+'CF-L'!W10+'CF-L'!X10+'CF-L'!AA10+'CF-L'!AB10-'CF-L'!E10-'CF-L'!F10-'CF-L'!I10-'CF-L'!J10-'CF-L'!M10-'CF-L'!N10-'CF-L'!Q10-'CF-L'!R10-'CF-L'!U10-'CF-L'!V10-'CF-L'!Y10-'CF-L'!Z10-'CF-L'!AC10-'CF-L'!AD10</f>
        <v>0</v>
      </c>
      <c r="R3">
        <v>1</v>
      </c>
      <c r="S3">
        <v>2.6100000000002677E-2</v>
      </c>
      <c r="T3">
        <f>1/((1+S3)^R3)</f>
        <v>0.97456388266250593</v>
      </c>
    </row>
    <row r="4" spans="2:20">
      <c r="B4" t="s">
        <v>658</v>
      </c>
      <c r="C4">
        <f>G7</f>
        <v>15453.419999999998</v>
      </c>
      <c r="E4" t="s">
        <v>1104</v>
      </c>
      <c r="F4">
        <v>3600</v>
      </c>
      <c r="G4">
        <f>F4*$F$3</f>
        <v>15035.759999999998</v>
      </c>
      <c r="J4" t="s">
        <v>8</v>
      </c>
      <c r="K4" s="663">
        <f>'CF-NL'!C11+'CF-NL'!D11+'CF-NL'!G11+'CF-NL'!H11-'CF-NL'!E11-'CF-NL'!F11-'CF-NL'!I11-'CF-NL'!J11</f>
        <v>0</v>
      </c>
      <c r="L4">
        <v>2</v>
      </c>
      <c r="M4">
        <v>2.9250000000002219E-2</v>
      </c>
      <c r="N4">
        <f t="shared" ref="N4:N33" si="0">1/((1+M4)^L4)</f>
        <v>0.94397012240165179</v>
      </c>
      <c r="P4" t="s">
        <v>8</v>
      </c>
      <c r="Q4" s="663">
        <f>'CF-L'!C11+'CF-L'!D11+'CF-L'!G11+'CF-L'!H11+'CF-L'!K11+'CF-L'!L11+'CF-L'!O11+'CF-L'!P11+'CF-L'!S11+'CF-L'!T11+'CF-L'!W11+'CF-L'!X11+'CF-L'!AA11+'CF-L'!AB11-'CF-L'!E11-'CF-L'!F11-'CF-L'!I11-'CF-L'!J11-'CF-L'!M11-'CF-L'!N11-'CF-L'!Q11-'CF-L'!R11-'CF-L'!U11-'CF-L'!V11-'CF-L'!Y11-'CF-L'!Z11-'CF-L'!AC11-'CF-L'!AD11</f>
        <v>0</v>
      </c>
      <c r="R4">
        <v>2</v>
      </c>
      <c r="S4">
        <v>2.9250000000002219E-2</v>
      </c>
      <c r="T4">
        <f t="shared" ref="T4:T35" si="1">1/((1+S4)^R4)</f>
        <v>0.94397012240165179</v>
      </c>
    </row>
    <row r="5" spans="2:20">
      <c r="B5" t="s">
        <v>618</v>
      </c>
      <c r="C5">
        <f>G7</f>
        <v>15453.419999999998</v>
      </c>
      <c r="E5" t="s">
        <v>1105</v>
      </c>
      <c r="F5">
        <v>2500</v>
      </c>
      <c r="G5">
        <f t="shared" ref="G5:G7" si="2">F5*$F$3</f>
        <v>10441.5</v>
      </c>
      <c r="J5" t="s">
        <v>10</v>
      </c>
      <c r="K5" s="663">
        <f>'CF-NL'!C12+'CF-NL'!D12+'CF-NL'!G12+'CF-NL'!H12-'CF-NL'!E12-'CF-NL'!F12-'CF-NL'!I12-'CF-NL'!J12</f>
        <v>0</v>
      </c>
      <c r="L5">
        <v>3</v>
      </c>
      <c r="M5">
        <v>3.1410000000002158E-2</v>
      </c>
      <c r="N5">
        <f t="shared" si="0"/>
        <v>0.91139362542719571</v>
      </c>
      <c r="P5" t="s">
        <v>10</v>
      </c>
      <c r="Q5" s="663">
        <f>'CF-L'!C12+'CF-L'!D12+'CF-L'!G12+'CF-L'!H12+'CF-L'!K12+'CF-L'!L12+'CF-L'!O12+'CF-L'!P12+'CF-L'!S12+'CF-L'!T12+'CF-L'!W12+'CF-L'!X12+'CF-L'!AA12+'CF-L'!AB12-'CF-L'!E12-'CF-L'!F12-'CF-L'!I12-'CF-L'!J12-'CF-L'!M12-'CF-L'!N12-'CF-L'!Q12-'CF-L'!R12-'CF-L'!U12-'CF-L'!V12-'CF-L'!Y12-'CF-L'!Z12-'CF-L'!AC12-'CF-L'!AD12</f>
        <v>0</v>
      </c>
      <c r="R5">
        <v>3</v>
      </c>
      <c r="S5">
        <v>3.1410000000002158E-2</v>
      </c>
      <c r="T5">
        <f t="shared" si="1"/>
        <v>0.91139362542719571</v>
      </c>
    </row>
    <row r="6" spans="2:20">
      <c r="B6" t="s">
        <v>619</v>
      </c>
      <c r="C6">
        <f>G6</f>
        <v>15453.419999999998</v>
      </c>
      <c r="E6" t="s">
        <v>1107</v>
      </c>
      <c r="F6">
        <v>3700</v>
      </c>
      <c r="G6">
        <f t="shared" si="2"/>
        <v>15453.419999999998</v>
      </c>
      <c r="J6" t="s">
        <v>12</v>
      </c>
      <c r="K6" s="663">
        <f>'CF-NL'!C13+'CF-NL'!D13+'CF-NL'!G13+'CF-NL'!H13-'CF-NL'!E13-'CF-NL'!F13-'CF-NL'!I13-'CF-NL'!J13</f>
        <v>0</v>
      </c>
      <c r="L6">
        <v>4</v>
      </c>
      <c r="M6">
        <v>3.3990000000001963E-2</v>
      </c>
      <c r="N6">
        <f t="shared" si="0"/>
        <v>0.87485211403659391</v>
      </c>
      <c r="P6" t="s">
        <v>12</v>
      </c>
      <c r="Q6" s="663">
        <f>'CF-L'!C13+'CF-L'!D13+'CF-L'!G13+'CF-L'!H13+'CF-L'!K13+'CF-L'!L13+'CF-L'!O13+'CF-L'!P13+'CF-L'!S13+'CF-L'!T13+'CF-L'!W13+'CF-L'!X13+'CF-L'!AA13+'CF-L'!AB13-'CF-L'!E13-'CF-L'!F13-'CF-L'!I13-'CF-L'!J13-'CF-L'!M13-'CF-L'!N13-'CF-L'!Q13-'CF-L'!R13-'CF-L'!U13-'CF-L'!V13-'CF-L'!Y13-'CF-L'!Z13-'CF-L'!AC13-'CF-L'!AD13</f>
        <v>0</v>
      </c>
      <c r="R6">
        <v>4</v>
      </c>
      <c r="S6">
        <v>3.3990000000001963E-2</v>
      </c>
      <c r="T6">
        <f t="shared" si="1"/>
        <v>0.87485211403659391</v>
      </c>
    </row>
    <row r="7" spans="2:20">
      <c r="B7" t="s">
        <v>620</v>
      </c>
      <c r="C7">
        <f>G6</f>
        <v>15453.419999999998</v>
      </c>
      <c r="E7" t="s">
        <v>1106</v>
      </c>
      <c r="F7">
        <v>3700</v>
      </c>
      <c r="G7">
        <f t="shared" si="2"/>
        <v>15453.419999999998</v>
      </c>
      <c r="J7" t="s">
        <v>14</v>
      </c>
      <c r="K7" s="663">
        <f>'CF-NL'!C14+'CF-NL'!D14+'CF-NL'!G14+'CF-NL'!H14-'CF-NL'!E14-'CF-NL'!F14-'CF-NL'!I14-'CF-NL'!J14</f>
        <v>0</v>
      </c>
      <c r="L7">
        <v>5</v>
      </c>
      <c r="M7">
        <v>3.6580000000002055E-2</v>
      </c>
      <c r="N7">
        <f t="shared" si="0"/>
        <v>0.8355758394677405</v>
      </c>
      <c r="P7" t="s">
        <v>14</v>
      </c>
      <c r="Q7" s="663">
        <f>'CF-L'!C14+'CF-L'!D14+'CF-L'!G14+'CF-L'!H14+'CF-L'!K14+'CF-L'!L14+'CF-L'!O14+'CF-L'!P14+'CF-L'!S14+'CF-L'!T14+'CF-L'!W14+'CF-L'!X14+'CF-L'!AA14+'CF-L'!AB14-'CF-L'!E14-'CF-L'!F14-'CF-L'!I14-'CF-L'!J14-'CF-L'!M14-'CF-L'!N14-'CF-L'!Q14-'CF-L'!R14-'CF-L'!U14-'CF-L'!V14-'CF-L'!Y14-'CF-L'!Z14-'CF-L'!AC14-'CF-L'!AD14</f>
        <v>0</v>
      </c>
      <c r="R7">
        <v>5</v>
      </c>
      <c r="S7">
        <v>3.6580000000002055E-2</v>
      </c>
      <c r="T7">
        <f t="shared" si="1"/>
        <v>0.8355758394677405</v>
      </c>
    </row>
    <row r="8" spans="2:20">
      <c r="B8" t="s">
        <v>621</v>
      </c>
      <c r="C8">
        <f>G7</f>
        <v>15453.419999999998</v>
      </c>
      <c r="J8" t="s">
        <v>15</v>
      </c>
      <c r="K8" s="663">
        <f>'CF-NL'!C15+'CF-NL'!D15+'CF-NL'!G15+'CF-NL'!H15-'CF-NL'!E15-'CF-NL'!F15-'CF-NL'!I15-'CF-NL'!J15</f>
        <v>0</v>
      </c>
      <c r="L8">
        <v>6</v>
      </c>
      <c r="M8">
        <v>3.834877471770981E-2</v>
      </c>
      <c r="N8">
        <f t="shared" si="0"/>
        <v>0.7978853139879345</v>
      </c>
      <c r="P8" t="s">
        <v>15</v>
      </c>
      <c r="Q8" s="663">
        <f>'CF-L'!C15+'CF-L'!D15+'CF-L'!G15+'CF-L'!H15+'CF-L'!K15+'CF-L'!L15+'CF-L'!O15+'CF-L'!P15+'CF-L'!S15+'CF-L'!T15+'CF-L'!W15+'CF-L'!X15+'CF-L'!AA15+'CF-L'!AB15-'CF-L'!E15-'CF-L'!F15-'CF-L'!I15-'CF-L'!J15-'CF-L'!M15-'CF-L'!N15-'CF-L'!Q15-'CF-L'!R15-'CF-L'!U15-'CF-L'!V15-'CF-L'!Y15-'CF-L'!Z15-'CF-L'!AC15-'CF-L'!AD15</f>
        <v>0</v>
      </c>
      <c r="R8">
        <v>6</v>
      </c>
      <c r="S8">
        <v>3.834877471770981E-2</v>
      </c>
      <c r="T8">
        <f t="shared" si="1"/>
        <v>0.7978853139879345</v>
      </c>
    </row>
    <row r="9" spans="2:20">
      <c r="B9" t="s">
        <v>622</v>
      </c>
      <c r="C9">
        <f>G6</f>
        <v>15453.419999999998</v>
      </c>
      <c r="J9" t="s">
        <v>16</v>
      </c>
      <c r="K9" s="663">
        <f>'CF-NL'!C16+'CF-NL'!D16+'CF-NL'!G16+'CF-NL'!H16-'CF-NL'!E16-'CF-NL'!F16-'CF-NL'!I16-'CF-NL'!J16</f>
        <v>0</v>
      </c>
      <c r="L9">
        <v>7</v>
      </c>
      <c r="M9">
        <v>4.0070000000001826E-2</v>
      </c>
      <c r="N9">
        <f t="shared" si="0"/>
        <v>0.75955987137704206</v>
      </c>
      <c r="P9" t="s">
        <v>16</v>
      </c>
      <c r="Q9" s="663">
        <f>'CF-L'!C16+'CF-L'!D16+'CF-L'!G16+'CF-L'!H16+'CF-L'!K16+'CF-L'!L16+'CF-L'!O16+'CF-L'!P16+'CF-L'!S16+'CF-L'!T16+'CF-L'!W16+'CF-L'!X16+'CF-L'!AA16+'CF-L'!AB16-'CF-L'!E16-'CF-L'!F16-'CF-L'!I16-'CF-L'!J16-'CF-L'!M16-'CF-L'!N16-'CF-L'!Q16-'CF-L'!R16-'CF-L'!U16-'CF-L'!V16-'CF-L'!Y16-'CF-L'!Z16-'CF-L'!AC16-'CF-L'!AD16</f>
        <v>0</v>
      </c>
      <c r="R9">
        <v>7</v>
      </c>
      <c r="S9">
        <v>4.0070000000001826E-2</v>
      </c>
      <c r="T9">
        <f t="shared" si="1"/>
        <v>0.75955987137704206</v>
      </c>
    </row>
    <row r="10" spans="2:20">
      <c r="B10" t="s">
        <v>623</v>
      </c>
      <c r="C10">
        <f>G7</f>
        <v>15453.419999999998</v>
      </c>
      <c r="J10" t="s">
        <v>17</v>
      </c>
      <c r="K10" s="663">
        <f>'CF-NL'!C17+'CF-NL'!D17+'CF-NL'!G17+'CF-NL'!H17-'CF-NL'!E17-'CF-NL'!F17-'CF-NL'!I17-'CF-NL'!J17</f>
        <v>0</v>
      </c>
      <c r="L10">
        <v>8</v>
      </c>
      <c r="M10">
        <v>4.2030000000001344E-2</v>
      </c>
      <c r="N10">
        <f t="shared" si="0"/>
        <v>0.7193797693832652</v>
      </c>
      <c r="P10" t="s">
        <v>17</v>
      </c>
      <c r="Q10" s="663">
        <f>'CF-L'!C17+'CF-L'!D17+'CF-L'!G17+'CF-L'!H17+'CF-L'!K17+'CF-L'!L17+'CF-L'!O17+'CF-L'!P17+'CF-L'!S17+'CF-L'!T17+'CF-L'!W17+'CF-L'!X17+'CF-L'!AA17+'CF-L'!AB17-'CF-L'!E17-'CF-L'!F17-'CF-L'!I17-'CF-L'!J17-'CF-L'!M17-'CF-L'!N17-'CF-L'!Q17-'CF-L'!R17-'CF-L'!U17-'CF-L'!V17-'CF-L'!Y17-'CF-L'!Z17-'CF-L'!AC17-'CF-L'!AD17</f>
        <v>0</v>
      </c>
      <c r="R10">
        <v>8</v>
      </c>
      <c r="S10">
        <v>4.2030000000001344E-2</v>
      </c>
      <c r="T10">
        <f t="shared" si="1"/>
        <v>0.7193797693832652</v>
      </c>
    </row>
    <row r="11" spans="2:20">
      <c r="B11" t="s">
        <v>624</v>
      </c>
      <c r="C11">
        <f>G6</f>
        <v>15453.419999999998</v>
      </c>
      <c r="J11" t="s">
        <v>19</v>
      </c>
      <c r="K11" s="663">
        <f>'CF-NL'!C18+'CF-NL'!D18+'CF-NL'!G18+'CF-NL'!H18-'CF-NL'!E18-'CF-NL'!F18-'CF-NL'!I18-'CF-NL'!J18</f>
        <v>0</v>
      </c>
      <c r="L11">
        <v>9</v>
      </c>
      <c r="M11">
        <v>4.3160000000001641E-2</v>
      </c>
      <c r="N11">
        <f t="shared" si="0"/>
        <v>0.68366235855906521</v>
      </c>
      <c r="P11" t="s">
        <v>19</v>
      </c>
      <c r="Q11" s="663">
        <f>'CF-L'!C18+'CF-L'!D18+'CF-L'!G18+'CF-L'!H18+'CF-L'!K18+'CF-L'!L18+'CF-L'!O18+'CF-L'!P18+'CF-L'!S18+'CF-L'!T18+'CF-L'!W18+'CF-L'!X18+'CF-L'!AA18+'CF-L'!AB18-'CF-L'!E18-'CF-L'!F18-'CF-L'!I18-'CF-L'!J18-'CF-L'!M18-'CF-L'!N18-'CF-L'!Q18-'CF-L'!R18-'CF-L'!U18-'CF-L'!V18-'CF-L'!Y18-'CF-L'!Z18-'CF-L'!AC18-'CF-L'!AD18</f>
        <v>0</v>
      </c>
      <c r="R11">
        <v>9</v>
      </c>
      <c r="S11">
        <v>4.3160000000001641E-2</v>
      </c>
      <c r="T11">
        <f t="shared" si="1"/>
        <v>0.68366235855906521</v>
      </c>
    </row>
    <row r="12" spans="2:20">
      <c r="B12" t="s">
        <v>625</v>
      </c>
      <c r="C12">
        <f>G6</f>
        <v>15453.419999999998</v>
      </c>
      <c r="J12" t="s">
        <v>20</v>
      </c>
      <c r="K12" s="663">
        <f>'CF-NL'!C19+'CF-NL'!D19+'CF-NL'!G19+'CF-NL'!H19-'CF-NL'!E19-'CF-NL'!F19-'CF-NL'!I19-'CF-NL'!J19</f>
        <v>0</v>
      </c>
      <c r="L12">
        <v>10</v>
      </c>
      <c r="M12">
        <v>4.3610000000001481E-2</v>
      </c>
      <c r="N12">
        <f t="shared" si="0"/>
        <v>0.65255584026330227</v>
      </c>
      <c r="P12" t="s">
        <v>20</v>
      </c>
      <c r="Q12" s="663">
        <f>'CF-L'!C19+'CF-L'!D19+'CF-L'!G19+'CF-L'!H19+'CF-L'!K19+'CF-L'!L19+'CF-L'!O19+'CF-L'!P19+'CF-L'!S19+'CF-L'!T19+'CF-L'!W19+'CF-L'!X19+'CF-L'!AA19+'CF-L'!AB19-'CF-L'!E19-'CF-L'!F19-'CF-L'!I19-'CF-L'!J19-'CF-L'!M19-'CF-L'!N19-'CF-L'!Q19-'CF-L'!R19-'CF-L'!U19-'CF-L'!V19-'CF-L'!Y19-'CF-L'!Z19-'CF-L'!AC19-'CF-L'!AD19</f>
        <v>0</v>
      </c>
      <c r="R12">
        <v>10</v>
      </c>
      <c r="S12">
        <v>4.3610000000001481E-2</v>
      </c>
      <c r="T12">
        <f t="shared" si="1"/>
        <v>0.65255584026330227</v>
      </c>
    </row>
    <row r="13" spans="2:20">
      <c r="B13" t="s">
        <v>626</v>
      </c>
      <c r="C13">
        <f>G7</f>
        <v>15453.419999999998</v>
      </c>
      <c r="J13" t="s">
        <v>21</v>
      </c>
      <c r="K13" s="663">
        <f>'CF-NL'!C20+'CF-NL'!D20+'CF-NL'!G20+'CF-NL'!H20-'CF-NL'!E20-'CF-NL'!F20-'CF-NL'!I20-'CF-NL'!J20</f>
        <v>0</v>
      </c>
      <c r="L13">
        <v>11</v>
      </c>
      <c r="M13">
        <v>4.4227138981631331E-2</v>
      </c>
      <c r="N13">
        <f t="shared" si="0"/>
        <v>0.62123406575884665</v>
      </c>
      <c r="P13" t="s">
        <v>21</v>
      </c>
      <c r="Q13" s="663">
        <f>'CF-L'!C20+'CF-L'!D20+'CF-L'!G20+'CF-L'!H20+'CF-L'!K20+'CF-L'!L20+'CF-L'!O20+'CF-L'!P20+'CF-L'!S20+'CF-L'!T20+'CF-L'!W20+'CF-L'!X20+'CF-L'!AA20+'CF-L'!AB20-'CF-L'!E20-'CF-L'!F20-'CF-L'!I20-'CF-L'!J20-'CF-L'!M20-'CF-L'!N20-'CF-L'!Q20-'CF-L'!R20-'CF-L'!U20-'CF-L'!V20-'CF-L'!Y20-'CF-L'!Z20-'CF-L'!AC20-'CF-L'!AD20</f>
        <v>0</v>
      </c>
      <c r="R13">
        <v>11</v>
      </c>
      <c r="S13">
        <v>4.4227138981631331E-2</v>
      </c>
      <c r="T13">
        <f t="shared" si="1"/>
        <v>0.62123406575884665</v>
      </c>
    </row>
    <row r="14" spans="2:20">
      <c r="B14" t="s">
        <v>659</v>
      </c>
      <c r="C14">
        <f>G7</f>
        <v>15453.419999999998</v>
      </c>
      <c r="J14" t="s">
        <v>22</v>
      </c>
      <c r="K14" s="663">
        <f>'CF-NL'!C21+'CF-NL'!D21+'CF-NL'!G21+'CF-NL'!H21-'CF-NL'!E21-'CF-NL'!F21-'CF-NL'!I21-'CF-NL'!J21</f>
        <v>0</v>
      </c>
      <c r="L14">
        <v>12</v>
      </c>
      <c r="M14">
        <v>4.5040063913877271E-2</v>
      </c>
      <c r="N14">
        <f t="shared" si="0"/>
        <v>0.58939264929266477</v>
      </c>
      <c r="P14" t="s">
        <v>22</v>
      </c>
      <c r="Q14" s="663">
        <f>'CF-L'!C21+'CF-L'!D21+'CF-L'!G21+'CF-L'!H21+'CF-L'!K21+'CF-L'!L21+'CF-L'!O21+'CF-L'!P21+'CF-L'!S21+'CF-L'!T21+'CF-L'!W21+'CF-L'!X21+'CF-L'!AA21+'CF-L'!AB21-'CF-L'!E21-'CF-L'!F21-'CF-L'!I21-'CF-L'!J21-'CF-L'!M21-'CF-L'!N21-'CF-L'!Q21-'CF-L'!R21-'CF-L'!U21-'CF-L'!V21-'CF-L'!Y21-'CF-L'!Z21-'CF-L'!AC21-'CF-L'!AD21</f>
        <v>0</v>
      </c>
      <c r="R14">
        <v>12</v>
      </c>
      <c r="S14">
        <v>4.5040063913877271E-2</v>
      </c>
      <c r="T14">
        <f t="shared" si="1"/>
        <v>0.58939264929266477</v>
      </c>
    </row>
    <row r="15" spans="2:20">
      <c r="B15" t="s">
        <v>627</v>
      </c>
      <c r="C15">
        <f>G6</f>
        <v>15453.419999999998</v>
      </c>
      <c r="J15" t="s">
        <v>23</v>
      </c>
      <c r="K15" s="663">
        <f>'CF-NL'!C22+'CF-NL'!D22+'CF-NL'!G22+'CF-NL'!H22-'CF-NL'!E22-'CF-NL'!F22-'CF-NL'!I22-'CF-NL'!J22</f>
        <v>0</v>
      </c>
      <c r="L15">
        <v>13</v>
      </c>
      <c r="M15">
        <v>4.590740642188651E-2</v>
      </c>
      <c r="N15">
        <f t="shared" si="0"/>
        <v>0.55794051746362783</v>
      </c>
      <c r="P15" t="s">
        <v>23</v>
      </c>
      <c r="Q15" s="663">
        <f>'CF-L'!C22+'CF-L'!D22+'CF-L'!G22+'CF-L'!H22+'CF-L'!K22+'CF-L'!L22+'CF-L'!O22+'CF-L'!P22+'CF-L'!S22+'CF-L'!T22+'CF-L'!W22+'CF-L'!X22+'CF-L'!AA22+'CF-L'!AB22-'CF-L'!E22-'CF-L'!F22-'CF-L'!I22-'CF-L'!J22-'CF-L'!M22-'CF-L'!N22-'CF-L'!Q22-'CF-L'!R22-'CF-L'!U22-'CF-L'!V22-'CF-L'!Y22-'CF-L'!Z22-'CF-L'!AC22-'CF-L'!AD22</f>
        <v>0</v>
      </c>
      <c r="R15">
        <v>13</v>
      </c>
      <c r="S15">
        <v>4.590740642188651E-2</v>
      </c>
      <c r="T15">
        <f t="shared" si="1"/>
        <v>0.55794051746362783</v>
      </c>
    </row>
    <row r="16" spans="2:20">
      <c r="B16" t="s">
        <v>628</v>
      </c>
      <c r="C16">
        <f>G7</f>
        <v>15453.419999999998</v>
      </c>
      <c r="J16" t="s">
        <v>24</v>
      </c>
      <c r="K16" s="663">
        <f>'CF-NL'!C23+'CF-NL'!D23+'CF-NL'!G23+'CF-NL'!H23-'CF-NL'!E23-'CF-NL'!F23-'CF-NL'!I23-'CF-NL'!J23</f>
        <v>0</v>
      </c>
      <c r="L16">
        <v>14</v>
      </c>
      <c r="M16">
        <v>4.6727020686526011E-2</v>
      </c>
      <c r="N16">
        <f t="shared" si="0"/>
        <v>0.52763294480326217</v>
      </c>
      <c r="P16" t="s">
        <v>24</v>
      </c>
      <c r="Q16" s="663">
        <f>'CF-L'!C23+'CF-L'!D23+'CF-L'!G23+'CF-L'!H23+'CF-L'!K23+'CF-L'!L23+'CF-L'!O23+'CF-L'!P23+'CF-L'!S23+'CF-L'!T23+'CF-L'!W23+'CF-L'!X23+'CF-L'!AA23+'CF-L'!AB23-'CF-L'!E23-'CF-L'!F23-'CF-L'!I23-'CF-L'!J23-'CF-L'!M23-'CF-L'!N23-'CF-L'!Q23-'CF-L'!R23-'CF-L'!U23-'CF-L'!V23-'CF-L'!Y23-'CF-L'!Z23-'CF-L'!AC23-'CF-L'!AD23</f>
        <v>0</v>
      </c>
      <c r="R16">
        <v>14</v>
      </c>
      <c r="S16">
        <v>4.6727020686526011E-2</v>
      </c>
      <c r="T16">
        <f t="shared" si="1"/>
        <v>0.52763294480326217</v>
      </c>
    </row>
    <row r="17" spans="2:20">
      <c r="B17" t="s">
        <v>629</v>
      </c>
      <c r="C17">
        <f>G7</f>
        <v>15453.419999999998</v>
      </c>
      <c r="J17" t="s">
        <v>25</v>
      </c>
      <c r="K17" s="663">
        <f>'CF-NL'!C24+'CF-NL'!D24+'CF-NL'!G24+'CF-NL'!H24-'CF-NL'!E24-'CF-NL'!F24-'CF-NL'!I24-'CF-NL'!J24</f>
        <v>0</v>
      </c>
      <c r="L17">
        <v>15</v>
      </c>
      <c r="M17">
        <v>4.742000000000135E-2</v>
      </c>
      <c r="N17">
        <f t="shared" si="0"/>
        <v>0.49909942042917621</v>
      </c>
      <c r="P17" t="s">
        <v>25</v>
      </c>
      <c r="Q17" s="663">
        <f>'CF-L'!C24+'CF-L'!D24+'CF-L'!G24+'CF-L'!H24+'CF-L'!K24+'CF-L'!L24+'CF-L'!O24+'CF-L'!P24+'CF-L'!S24+'CF-L'!T24+'CF-L'!W24+'CF-L'!X24+'CF-L'!AA24+'CF-L'!AB24-'CF-L'!E24-'CF-L'!F24-'CF-L'!I24-'CF-L'!J24-'CF-L'!M24-'CF-L'!N24-'CF-L'!Q24-'CF-L'!R24-'CF-L'!U24-'CF-L'!V24-'CF-L'!Y24-'CF-L'!Z24-'CF-L'!AC24-'CF-L'!AD24</f>
        <v>0</v>
      </c>
      <c r="R17">
        <v>15</v>
      </c>
      <c r="S17">
        <v>4.742000000000135E-2</v>
      </c>
      <c r="T17">
        <f t="shared" si="1"/>
        <v>0.49909942042917621</v>
      </c>
    </row>
    <row r="18" spans="2:20">
      <c r="B18" t="s">
        <v>630</v>
      </c>
      <c r="C18">
        <f>G6</f>
        <v>15453.419999999998</v>
      </c>
      <c r="J18" t="s">
        <v>26</v>
      </c>
      <c r="K18" s="663">
        <f>'CF-NL'!C25+'CF-NL'!D25+'CF-NL'!G25+'CF-NL'!H25-'CF-NL'!E25-'CF-NL'!F25-'CF-NL'!I25-'CF-NL'!J25</f>
        <v>0</v>
      </c>
      <c r="L18">
        <v>16</v>
      </c>
      <c r="M18">
        <v>4.7938841696648415E-2</v>
      </c>
      <c r="N18">
        <f t="shared" si="0"/>
        <v>0.47274287990085306</v>
      </c>
      <c r="P18" t="s">
        <v>26</v>
      </c>
      <c r="Q18" s="663">
        <f>'CF-L'!C25+'CF-L'!D25+'CF-L'!G25+'CF-L'!H25+'CF-L'!K25+'CF-L'!L25+'CF-L'!O25+'CF-L'!P25+'CF-L'!S25+'CF-L'!T25+'CF-L'!W25+'CF-L'!X25+'CF-L'!AA25+'CF-L'!AB25-'CF-L'!E25-'CF-L'!F25-'CF-L'!I25-'CF-L'!J25-'CF-L'!M25-'CF-L'!N25-'CF-L'!Q25-'CF-L'!R25-'CF-L'!U25-'CF-L'!V25-'CF-L'!Y25-'CF-L'!Z25-'CF-L'!AC25-'CF-L'!AD25</f>
        <v>0</v>
      </c>
      <c r="R18">
        <v>16</v>
      </c>
      <c r="S18">
        <v>4.7938841696648415E-2</v>
      </c>
      <c r="T18">
        <f t="shared" si="1"/>
        <v>0.47274287990085306</v>
      </c>
    </row>
    <row r="19" spans="2:20">
      <c r="B19" t="s">
        <v>660</v>
      </c>
      <c r="C19">
        <f>G6</f>
        <v>15453.419999999998</v>
      </c>
      <c r="J19" t="s">
        <v>27</v>
      </c>
      <c r="K19" s="663">
        <f>'CF-NL'!C26+'CF-NL'!D26+'CF-NL'!G26+'CF-NL'!H26-'CF-NL'!E26-'CF-NL'!F26-'CF-NL'!I26-'CF-NL'!J26</f>
        <v>0</v>
      </c>
      <c r="L19">
        <v>17</v>
      </c>
      <c r="M19">
        <v>4.8307932538790288E-2</v>
      </c>
      <c r="N19">
        <f t="shared" si="0"/>
        <v>0.4484243363676686</v>
      </c>
      <c r="P19" t="s">
        <v>27</v>
      </c>
      <c r="Q19" s="663">
        <f>'CF-L'!C26+'CF-L'!D26+'CF-L'!G26+'CF-L'!H26+'CF-L'!K26+'CF-L'!L26+'CF-L'!O26+'CF-L'!P26+'CF-L'!S26+'CF-L'!T26+'CF-L'!W26+'CF-L'!X26+'CF-L'!AA26+'CF-L'!AB26-'CF-L'!E26-'CF-L'!F26-'CF-L'!I26-'CF-L'!J26-'CF-L'!M26-'CF-L'!N26-'CF-L'!Q26-'CF-L'!R26-'CF-L'!U26-'CF-L'!V26-'CF-L'!Y26-'CF-L'!Z26-'CF-L'!AC26-'CF-L'!AD26</f>
        <v>0</v>
      </c>
      <c r="R19">
        <v>17</v>
      </c>
      <c r="S19">
        <v>4.8307932538790288E-2</v>
      </c>
      <c r="T19">
        <f t="shared" si="1"/>
        <v>0.4484243363676686</v>
      </c>
    </row>
    <row r="20" spans="2:20">
      <c r="B20" t="s">
        <v>631</v>
      </c>
      <c r="C20">
        <f>G5</f>
        <v>10441.5</v>
      </c>
      <c r="J20" t="s">
        <v>28</v>
      </c>
      <c r="K20" s="663">
        <f>'CF-NL'!C27+'CF-NL'!D27+'CF-NL'!G27+'CF-NL'!H27-'CF-NL'!E27-'CF-NL'!F27-'CF-NL'!I27-'CF-NL'!J27</f>
        <v>0</v>
      </c>
      <c r="L20">
        <v>18</v>
      </c>
      <c r="M20">
        <v>4.856052887754414E-2</v>
      </c>
      <c r="N20">
        <f t="shared" si="0"/>
        <v>0.4259090825025994</v>
      </c>
      <c r="P20" t="s">
        <v>28</v>
      </c>
      <c r="Q20" s="663">
        <f>'CF-L'!C27+'CF-L'!D27+'CF-L'!G27+'CF-L'!H27+'CF-L'!K27+'CF-L'!L27+'CF-L'!O27+'CF-L'!P27+'CF-L'!S27+'CF-L'!T27+'CF-L'!W27+'CF-L'!X27+'CF-L'!AA27+'CF-L'!AB27-'CF-L'!E27-'CF-L'!F27-'CF-L'!I27-'CF-L'!J27-'CF-L'!M27-'CF-L'!N27-'CF-L'!Q27-'CF-L'!R27-'CF-L'!U27-'CF-L'!V27-'CF-L'!Y27-'CF-L'!Z27-'CF-L'!AC27-'CF-L'!AD27</f>
        <v>0</v>
      </c>
      <c r="R20">
        <v>18</v>
      </c>
      <c r="S20">
        <v>4.856052887754414E-2</v>
      </c>
      <c r="T20">
        <f t="shared" si="1"/>
        <v>0.4259090825025994</v>
      </c>
    </row>
    <row r="21" spans="2:20">
      <c r="B21" t="s">
        <v>661</v>
      </c>
      <c r="C21">
        <f>G6</f>
        <v>15453.419999999998</v>
      </c>
      <c r="J21" t="s">
        <v>29</v>
      </c>
      <c r="K21" s="663">
        <f>'CF-NL'!C28+'CF-NL'!D28+'CF-NL'!G28+'CF-NL'!H28-'CF-NL'!E28-'CF-NL'!F28-'CF-NL'!I28-'CF-NL'!J28</f>
        <v>0</v>
      </c>
      <c r="L21">
        <v>19</v>
      </c>
      <c r="M21">
        <v>4.8722300347508352E-2</v>
      </c>
      <c r="N21">
        <f t="shared" si="0"/>
        <v>0.40499572749096152</v>
      </c>
      <c r="P21" t="s">
        <v>29</v>
      </c>
      <c r="Q21" s="663">
        <f>'CF-L'!C28+'CF-L'!D28+'CF-L'!G28+'CF-L'!H28+'CF-L'!K28+'CF-L'!L28+'CF-L'!O28+'CF-L'!P28+'CF-L'!S28+'CF-L'!T28+'CF-L'!W28+'CF-L'!X28+'CF-L'!AA28+'CF-L'!AB28-'CF-L'!E28-'CF-L'!F28-'CF-L'!I28-'CF-L'!J28-'CF-L'!M28-'CF-L'!N28-'CF-L'!Q28-'CF-L'!R28-'CF-L'!U28-'CF-L'!V28-'CF-L'!Y28-'CF-L'!Z28-'CF-L'!AC28-'CF-L'!AD28</f>
        <v>0</v>
      </c>
      <c r="R21">
        <v>19</v>
      </c>
      <c r="S21">
        <v>4.8722300347508352E-2</v>
      </c>
      <c r="T21">
        <f t="shared" si="1"/>
        <v>0.40499572749096152</v>
      </c>
    </row>
    <row r="22" spans="2:20">
      <c r="B22" t="s">
        <v>662</v>
      </c>
      <c r="C22">
        <f>G7</f>
        <v>15453.419999999998</v>
      </c>
      <c r="J22" t="s">
        <v>31</v>
      </c>
      <c r="K22" s="663">
        <f>'CF-NL'!C29+'CF-NL'!D29+'CF-NL'!G29+'CF-NL'!H29-'CF-NL'!E29-'CF-NL'!F29-'CF-NL'!I29-'CF-NL'!J29</f>
        <v>0</v>
      </c>
      <c r="L22">
        <v>20</v>
      </c>
      <c r="M22">
        <v>4.881322344243566E-2</v>
      </c>
      <c r="N22">
        <f t="shared" si="0"/>
        <v>0.38551112374013313</v>
      </c>
      <c r="P22" t="s">
        <v>31</v>
      </c>
      <c r="Q22" s="663">
        <f>'CF-L'!C29+'CF-L'!D29+'CF-L'!G29+'CF-L'!H29+'CF-L'!K29+'CF-L'!L29+'CF-L'!O29+'CF-L'!P29+'CF-L'!S29+'CF-L'!T29+'CF-L'!W29+'CF-L'!X29+'CF-L'!AA29+'CF-L'!AB29-'CF-L'!E29-'CF-L'!F29-'CF-L'!I29-'CF-L'!J29-'CF-L'!M29-'CF-L'!N29-'CF-L'!Q29-'CF-L'!R29-'CF-L'!U29-'CF-L'!V29-'CF-L'!Y29-'CF-L'!Z29-'CF-L'!AC29-'CF-L'!AD29</f>
        <v>0</v>
      </c>
      <c r="R22">
        <v>20</v>
      </c>
      <c r="S22">
        <v>4.881322344243566E-2</v>
      </c>
      <c r="T22">
        <f t="shared" si="1"/>
        <v>0.38551112374013313</v>
      </c>
    </row>
    <row r="23" spans="2:20">
      <c r="B23" t="s">
        <v>663</v>
      </c>
      <c r="C23">
        <f>G6</f>
        <v>15453.419999999998</v>
      </c>
      <c r="J23" t="s">
        <v>32</v>
      </c>
      <c r="K23" s="663">
        <f>'CF-NL'!C30+'CF-NL'!D30+'CF-NL'!G30+'CF-NL'!H30-'CF-NL'!E30-'CF-NL'!F30-'CF-NL'!I30-'CF-NL'!J30</f>
        <v>0</v>
      </c>
      <c r="L23">
        <v>21</v>
      </c>
      <c r="M23">
        <v>4.8848947461102021E-2</v>
      </c>
      <c r="N23">
        <f t="shared" si="0"/>
        <v>0.36730608140340559</v>
      </c>
      <c r="P23" t="s">
        <v>32</v>
      </c>
      <c r="Q23" s="663">
        <f>'CF-L'!C30+'CF-L'!D30+'CF-L'!G30+'CF-L'!H30+'CF-L'!K30+'CF-L'!L30+'CF-L'!O30+'CF-L'!P30+'CF-L'!S30+'CF-L'!T30+'CF-L'!W30+'CF-L'!X30+'CF-L'!AA30+'CF-L'!AB30-'CF-L'!E30-'CF-L'!F30-'CF-L'!I30-'CF-L'!J30-'CF-L'!M30-'CF-L'!N30-'CF-L'!Q30-'CF-L'!R30-'CF-L'!U30-'CF-L'!V30-'CF-L'!Y30-'CF-L'!Z30-'CF-L'!AC30-'CF-L'!AD30</f>
        <v>0</v>
      </c>
      <c r="R23">
        <v>21</v>
      </c>
      <c r="S23">
        <v>4.8848947461102021E-2</v>
      </c>
      <c r="T23">
        <f t="shared" si="1"/>
        <v>0.36730608140340559</v>
      </c>
    </row>
    <row r="24" spans="2:20">
      <c r="B24" t="s">
        <v>664</v>
      </c>
      <c r="C24">
        <f>G6</f>
        <v>15453.419999999998</v>
      </c>
      <c r="J24" t="s">
        <v>33</v>
      </c>
      <c r="K24" s="663">
        <f>'CF-NL'!C31+'CF-NL'!D31+'CF-NL'!G31+'CF-NL'!H31-'CF-NL'!E31-'CF-NL'!F31-'CF-NL'!I31-'CF-NL'!J31</f>
        <v>0</v>
      </c>
      <c r="L24">
        <v>22</v>
      </c>
      <c r="M24">
        <v>4.8841796823457795E-2</v>
      </c>
      <c r="N24">
        <f t="shared" si="0"/>
        <v>0.3502517477486734</v>
      </c>
      <c r="P24" t="s">
        <v>33</v>
      </c>
      <c r="Q24" s="663">
        <f>'CF-L'!C31+'CF-L'!D31+'CF-L'!G31+'CF-L'!H31+'CF-L'!K31+'CF-L'!L31+'CF-L'!O31+'CF-L'!P31+'CF-L'!S31+'CF-L'!T31+'CF-L'!W31+'CF-L'!X31+'CF-L'!AA31+'CF-L'!AB31-'CF-L'!E31-'CF-L'!F31-'CF-L'!I31-'CF-L'!J31-'CF-L'!M31-'CF-L'!N31-'CF-L'!Q31-'CF-L'!R31-'CF-L'!U31-'CF-L'!V31-'CF-L'!Y31-'CF-L'!Z31-'CF-L'!AC31-'CF-L'!AD31</f>
        <v>0</v>
      </c>
      <c r="R24">
        <v>22</v>
      </c>
      <c r="S24">
        <v>4.8841796823457795E-2</v>
      </c>
      <c r="T24">
        <f t="shared" si="1"/>
        <v>0.3502517477486734</v>
      </c>
    </row>
    <row r="25" spans="2:20">
      <c r="B25" t="s">
        <v>665</v>
      </c>
      <c r="C25">
        <f>G7</f>
        <v>15453.419999999998</v>
      </c>
      <c r="J25" t="s">
        <v>34</v>
      </c>
      <c r="K25" s="663">
        <f>'CF-NL'!C32+'CF-NL'!D32+'CF-NL'!G32+'CF-NL'!H32-'CF-NL'!E32-'CF-NL'!F32-'CF-NL'!I32-'CF-NL'!J32</f>
        <v>0</v>
      </c>
      <c r="L25">
        <v>23</v>
      </c>
      <c r="M25">
        <v>4.880151759261131E-2</v>
      </c>
      <c r="N25">
        <f t="shared" si="0"/>
        <v>0.33423654762249377</v>
      </c>
      <c r="P25" t="s">
        <v>34</v>
      </c>
      <c r="Q25" s="663">
        <f>'CF-L'!C32+'CF-L'!D32+'CF-L'!G32+'CF-L'!H32+'CF-L'!K32+'CF-L'!L32+'CF-L'!O32+'CF-L'!P32+'CF-L'!S32+'CF-L'!T32+'CF-L'!W32+'CF-L'!X32+'CF-L'!AA32+'CF-L'!AB32-'CF-L'!E32-'CF-L'!F32-'CF-L'!I32-'CF-L'!J32-'CF-L'!M32-'CF-L'!N32-'CF-L'!Q32-'CF-L'!R32-'CF-L'!U32-'CF-L'!V32-'CF-L'!Y32-'CF-L'!Z32-'CF-L'!AC32-'CF-L'!AD32</f>
        <v>0</v>
      </c>
      <c r="R25">
        <v>23</v>
      </c>
      <c r="S25">
        <v>4.880151759261131E-2</v>
      </c>
      <c r="T25">
        <f t="shared" si="1"/>
        <v>0.33423654762249377</v>
      </c>
    </row>
    <row r="26" spans="2:20">
      <c r="B26" t="s">
        <v>632</v>
      </c>
      <c r="C26">
        <f>G6</f>
        <v>15453.419999999998</v>
      </c>
      <c r="J26" t="s">
        <v>36</v>
      </c>
      <c r="K26" s="663">
        <f>'CF-NL'!C33+'CF-NL'!D33+'CF-NL'!G33+'CF-NL'!H33-'CF-NL'!E33-'CF-NL'!F33-'CF-NL'!I33-'CF-NL'!J33</f>
        <v>0</v>
      </c>
      <c r="L26">
        <v>24</v>
      </c>
      <c r="M26">
        <v>4.873584073505377E-2</v>
      </c>
      <c r="N26">
        <f t="shared" si="0"/>
        <v>0.31916359747488826</v>
      </c>
      <c r="P26" t="s">
        <v>36</v>
      </c>
      <c r="Q26" s="663">
        <f>'CF-L'!C33+'CF-L'!D33+'CF-L'!G33+'CF-L'!H33+'CF-L'!K33+'CF-L'!L33+'CF-L'!O33+'CF-L'!P33+'CF-L'!S33+'CF-L'!T33+'CF-L'!W33+'CF-L'!X33+'CF-L'!AA33+'CF-L'!AB33-'CF-L'!E33-'CF-L'!F33-'CF-L'!I33-'CF-L'!J33-'CF-L'!M33-'CF-L'!N33-'CF-L'!Q33-'CF-L'!R33-'CF-L'!U33-'CF-L'!V33-'CF-L'!Y33-'CF-L'!Z33-'CF-L'!AC33-'CF-L'!AD33</f>
        <v>0</v>
      </c>
      <c r="R26">
        <v>24</v>
      </c>
      <c r="S26">
        <v>4.873584073505377E-2</v>
      </c>
      <c r="T26">
        <f t="shared" si="1"/>
        <v>0.31916359747488826</v>
      </c>
    </row>
    <row r="27" spans="2:20">
      <c r="B27" t="s">
        <v>633</v>
      </c>
      <c r="C27">
        <f>G7</f>
        <v>15453.419999999998</v>
      </c>
      <c r="J27" t="s">
        <v>732</v>
      </c>
      <c r="K27" s="663">
        <f>'CF-NL'!C34+'CF-NL'!D34+'CF-NL'!G34+'CF-NL'!H34-'CF-NL'!E34-'CF-NL'!F34-'CF-NL'!I34-'CF-NL'!J34</f>
        <v>0</v>
      </c>
      <c r="L27">
        <v>25</v>
      </c>
      <c r="M27">
        <v>4.8650911922860862E-2</v>
      </c>
      <c r="N27">
        <f t="shared" si="0"/>
        <v>0.30494851908983583</v>
      </c>
      <c r="P27" t="s">
        <v>732</v>
      </c>
      <c r="Q27" s="663">
        <f>'CF-L'!C34+'CF-L'!D34+'CF-L'!G34+'CF-L'!H34+'CF-L'!K34+'CF-L'!L34+'CF-L'!O34+'CF-L'!P34+'CF-L'!S34+'CF-L'!T34+'CF-L'!W34+'CF-L'!X34+'CF-L'!AA34+'CF-L'!AB34-'CF-L'!E34-'CF-L'!F34-'CF-L'!I34-'CF-L'!J34-'CF-L'!M34-'CF-L'!N34-'CF-L'!Q34-'CF-L'!R34-'CF-L'!U34-'CF-L'!V34-'CF-L'!Y34-'CF-L'!Z34-'CF-L'!AC34-'CF-L'!AD34</f>
        <v>0</v>
      </c>
      <c r="R27">
        <v>25</v>
      </c>
      <c r="S27">
        <v>4.8650911922860862E-2</v>
      </c>
      <c r="T27">
        <f t="shared" si="1"/>
        <v>0.30494851908983583</v>
      </c>
    </row>
    <row r="28" spans="2:20">
      <c r="B28" t="s">
        <v>634</v>
      </c>
      <c r="C28">
        <f>G6</f>
        <v>15453.419999999998</v>
      </c>
      <c r="J28" t="s">
        <v>733</v>
      </c>
      <c r="K28" s="663">
        <f>'CF-NL'!C35+'CF-NL'!D35+'CF-NL'!G35+'CF-NL'!H35-'CF-NL'!E35-'CF-NL'!F35-'CF-NL'!I35-'CF-NL'!J35</f>
        <v>0</v>
      </c>
      <c r="L28">
        <v>26</v>
      </c>
      <c r="M28">
        <v>4.8551622723647991E-2</v>
      </c>
      <c r="N28">
        <f t="shared" si="0"/>
        <v>0.29151759070726091</v>
      </c>
      <c r="P28" t="s">
        <v>733</v>
      </c>
      <c r="Q28" s="663">
        <f>'CF-L'!C35+'CF-L'!D35+'CF-L'!G35+'CF-L'!H35+'CF-L'!K35+'CF-L'!L35+'CF-L'!O35+'CF-L'!P35+'CF-L'!S35+'CF-L'!T35+'CF-L'!W35+'CF-L'!X35+'CF-L'!AA35+'CF-L'!AB35-'CF-L'!E35-'CF-L'!F35-'CF-L'!I35-'CF-L'!J35-'CF-L'!M35-'CF-L'!N35-'CF-L'!Q35-'CF-L'!R35-'CF-L'!U35-'CF-L'!V35-'CF-L'!Y35-'CF-L'!Z35-'CF-L'!AC35-'CF-L'!AD35</f>
        <v>0</v>
      </c>
      <c r="R28">
        <v>26</v>
      </c>
      <c r="S28">
        <v>4.8551622723647991E-2</v>
      </c>
      <c r="T28">
        <f t="shared" si="1"/>
        <v>0.29151759070726091</v>
      </c>
    </row>
    <row r="29" spans="2:20">
      <c r="B29" t="s">
        <v>635</v>
      </c>
      <c r="C29">
        <f>G7</f>
        <v>15453.419999999998</v>
      </c>
      <c r="J29" t="s">
        <v>734</v>
      </c>
      <c r="K29" s="663">
        <f>'CF-NL'!C36+'CF-NL'!D36+'CF-NL'!G36+'CF-NL'!H36-'CF-NL'!E36-'CF-NL'!F36-'CF-NL'!I36-'CF-NL'!J36</f>
        <v>0</v>
      </c>
      <c r="L29">
        <v>27</v>
      </c>
      <c r="M29">
        <v>4.8441867978976205E-2</v>
      </c>
      <c r="N29">
        <f t="shared" si="0"/>
        <v>0.27880618295887005</v>
      </c>
      <c r="P29" t="s">
        <v>734</v>
      </c>
      <c r="Q29" s="663">
        <f>'CF-L'!C36+'CF-L'!D36+'CF-L'!G36+'CF-L'!H36+'CF-L'!K36+'CF-L'!L36+'CF-L'!O36+'CF-L'!P36+'CF-L'!S36+'CF-L'!T36+'CF-L'!W36+'CF-L'!X36+'CF-L'!AA36+'CF-L'!AB36-'CF-L'!E36-'CF-L'!F36-'CF-L'!I36-'CF-L'!J36-'CF-L'!M36-'CF-L'!N36-'CF-L'!Q36-'CF-L'!R36-'CF-L'!U36-'CF-L'!V36-'CF-L'!Y36-'CF-L'!Z36-'CF-L'!AC36-'CF-L'!AD36</f>
        <v>0</v>
      </c>
      <c r="R29">
        <v>27</v>
      </c>
      <c r="S29">
        <v>4.8441867978976205E-2</v>
      </c>
      <c r="T29">
        <f t="shared" si="1"/>
        <v>0.27880618295887005</v>
      </c>
    </row>
    <row r="30" spans="2:20">
      <c r="B30" t="s">
        <v>666</v>
      </c>
      <c r="C30">
        <f>G6</f>
        <v>15453.419999999998</v>
      </c>
      <c r="J30" t="s">
        <v>735</v>
      </c>
      <c r="K30" s="663">
        <f>'CF-NL'!C37+'CF-NL'!D37+'CF-NL'!G37+'CF-NL'!H37-'CF-NL'!E37-'CF-NL'!F37-'CF-NL'!I37-'CF-NL'!J37</f>
        <v>0</v>
      </c>
      <c r="L30">
        <v>28</v>
      </c>
      <c r="M30">
        <v>4.8324747298889248E-2</v>
      </c>
      <c r="N30">
        <f t="shared" si="0"/>
        <v>0.26675743525450779</v>
      </c>
      <c r="P30" t="s">
        <v>735</v>
      </c>
      <c r="Q30" s="663">
        <f>'CF-L'!C37+'CF-L'!D37+'CF-L'!G37+'CF-L'!H37+'CF-L'!K37+'CF-L'!L37+'CF-L'!O37+'CF-L'!P37+'CF-L'!S37+'CF-L'!T37+'CF-L'!W37+'CF-L'!X37+'CF-L'!AA37+'CF-L'!AB37-'CF-L'!E37-'CF-L'!F37-'CF-L'!I37-'CF-L'!J37-'CF-L'!M37-'CF-L'!N37-'CF-L'!Q37-'CF-L'!R37-'CF-L'!U37-'CF-L'!V37-'CF-L'!Y37-'CF-L'!Z37-'CF-L'!AC37-'CF-L'!AD37</f>
        <v>0</v>
      </c>
      <c r="R30">
        <v>28</v>
      </c>
      <c r="S30">
        <v>4.8324747298889248E-2</v>
      </c>
      <c r="T30">
        <f t="shared" si="1"/>
        <v>0.26675743525450779</v>
      </c>
    </row>
    <row r="31" spans="2:20">
      <c r="B31" t="s">
        <v>636</v>
      </c>
      <c r="C31">
        <f>G6</f>
        <v>15453.419999999998</v>
      </c>
      <c r="J31" t="s">
        <v>780</v>
      </c>
      <c r="K31" s="663">
        <f>'CF-NL'!C38+'CF-NL'!D38+'CF-NL'!G38+'CF-NL'!H38-'CF-NL'!E38-'CF-NL'!F38-'CF-NL'!I38-'CF-NL'!J38</f>
        <v>0</v>
      </c>
      <c r="L31">
        <v>29</v>
      </c>
      <c r="M31">
        <v>4.8202723815672366E-2</v>
      </c>
      <c r="N31">
        <f t="shared" si="0"/>
        <v>0.25532113518580557</v>
      </c>
      <c r="P31" t="s">
        <v>780</v>
      </c>
      <c r="Q31" s="663">
        <f>'CF-L'!C38+'CF-L'!D38+'CF-L'!G38+'CF-L'!H38+'CF-L'!K38+'CF-L'!L38+'CF-L'!O38+'CF-L'!P38+'CF-L'!S38+'CF-L'!T38+'CF-L'!W38+'CF-L'!X38+'CF-L'!AA38+'CF-L'!AB38-'CF-L'!E38-'CF-L'!F38-'CF-L'!I38-'CF-L'!J38-'CF-L'!M38-'CF-L'!N38-'CF-L'!Q38-'CF-L'!R38-'CF-L'!U38-'CF-L'!V38-'CF-L'!Y38-'CF-L'!Z38-'CF-L'!AC38-'CF-L'!AD38</f>
        <v>0</v>
      </c>
      <c r="R31">
        <v>29</v>
      </c>
      <c r="S31">
        <v>4.8202723815672366E-2</v>
      </c>
      <c r="T31">
        <f t="shared" si="1"/>
        <v>0.25532113518580557</v>
      </c>
    </row>
    <row r="32" spans="2:20">
      <c r="B32" t="s">
        <v>667</v>
      </c>
      <c r="C32">
        <f>G7</f>
        <v>15453.419999999998</v>
      </c>
      <c r="J32" t="s">
        <v>781</v>
      </c>
      <c r="K32" s="663">
        <f>'CF-NL'!C39+'CF-NL'!D39+'CF-NL'!G39+'CF-NL'!H39-'CF-NL'!E39-'CF-NL'!F39-'CF-NL'!I39-'CF-NL'!J39</f>
        <v>0</v>
      </c>
      <c r="L32">
        <v>30</v>
      </c>
      <c r="M32">
        <v>4.8077749955544258E-2</v>
      </c>
      <c r="N32">
        <f t="shared" si="0"/>
        <v>0.24445276936074808</v>
      </c>
      <c r="P32" t="s">
        <v>781</v>
      </c>
      <c r="Q32" s="663">
        <f>'CF-L'!C39+'CF-L'!D39+'CF-L'!G39+'CF-L'!H39+'CF-L'!K39+'CF-L'!L39+'CF-L'!O39+'CF-L'!P39+'CF-L'!S39+'CF-L'!T39+'CF-L'!W39+'CF-L'!X39+'CF-L'!AA39+'CF-L'!AB39-'CF-L'!E39-'CF-L'!F39-'CF-L'!I39-'CF-L'!J39-'CF-L'!M39-'CF-L'!N39-'CF-L'!Q39-'CF-L'!R39-'CF-L'!U39-'CF-L'!V39-'CF-L'!Y39-'CF-L'!Z39-'CF-L'!AC39-'CF-L'!AD39</f>
        <v>0</v>
      </c>
      <c r="R32">
        <v>30</v>
      </c>
      <c r="S32">
        <v>4.8077749955544258E-2</v>
      </c>
      <c r="T32">
        <f t="shared" si="1"/>
        <v>0.24445276936074808</v>
      </c>
    </row>
    <row r="33" spans="2:20">
      <c r="B33" t="s">
        <v>637</v>
      </c>
      <c r="C33">
        <f>G6</f>
        <v>15453.419999999998</v>
      </c>
      <c r="J33" t="s">
        <v>234</v>
      </c>
      <c r="K33" s="663">
        <f>'CF-NL'!C40+'CF-NL'!D40+'CF-NL'!G40+'CF-NL'!H40-'CF-NL'!E40-'CF-NL'!F40-'CF-NL'!I40-'CF-NL'!J40</f>
        <v>0</v>
      </c>
      <c r="L33">
        <v>34</v>
      </c>
      <c r="M33">
        <v>4.7574601764172275E-2</v>
      </c>
      <c r="N33">
        <f t="shared" si="0"/>
        <v>0.20592607558727699</v>
      </c>
      <c r="P33" t="s">
        <v>807</v>
      </c>
      <c r="Q33" s="663">
        <f>'CF-L'!C40+'CF-L'!D40+'CF-L'!G40+'CF-L'!H40+'CF-L'!K40+'CF-L'!L40+'CF-L'!O40+'CF-L'!P40+'CF-L'!S40+'CF-L'!T40+'CF-L'!W40+'CF-L'!X40+'CF-L'!AA40+'CF-L'!AB40-'CF-L'!E40-'CF-L'!F40-'CF-L'!I40-'CF-L'!J40-'CF-L'!M40-'CF-L'!N40-'CF-L'!Q40-'CF-L'!R40-'CF-L'!U40-'CF-L'!V40-'CF-L'!Y40-'CF-L'!Z40-'CF-L'!AC40-'CF-L'!AD40</f>
        <v>0</v>
      </c>
      <c r="R33">
        <v>34</v>
      </c>
      <c r="S33">
        <v>4.7574601764172275E-2</v>
      </c>
      <c r="T33">
        <f t="shared" si="1"/>
        <v>0.20592607558727699</v>
      </c>
    </row>
    <row r="34" spans="2:20">
      <c r="B34" t="s">
        <v>638</v>
      </c>
      <c r="C34">
        <f>G6</f>
        <v>15453.419999999998</v>
      </c>
      <c r="P34" t="s">
        <v>808</v>
      </c>
      <c r="Q34" s="663">
        <f>'CF-L'!C41+'CF-L'!D41+'CF-L'!G41+'CF-L'!H41+'CF-L'!K41+'CF-L'!L41+'CF-L'!O41+'CF-L'!P41+'CF-L'!S41+'CF-L'!T41+'CF-L'!W41+'CF-L'!X41+'CF-L'!AA41+'CF-L'!AB41-'CF-L'!E41-'CF-L'!F41-'CF-L'!I41-'CF-L'!J41-'CF-L'!M41-'CF-L'!N41-'CF-L'!Q41-'CF-L'!R41-'CF-L'!U41-'CF-L'!V41-'CF-L'!Y41-'CF-L'!Z41-'CF-L'!AC41-'CF-L'!AD41</f>
        <v>0</v>
      </c>
      <c r="R34">
        <v>44</v>
      </c>
      <c r="S34">
        <v>4.6483473897474203E-2</v>
      </c>
      <c r="T34">
        <f t="shared" si="1"/>
        <v>0.13544891460083919</v>
      </c>
    </row>
    <row r="35" spans="2:20">
      <c r="B35" t="s">
        <v>639</v>
      </c>
      <c r="C35">
        <f>G7</f>
        <v>15453.419999999998</v>
      </c>
      <c r="P35" t="s">
        <v>241</v>
      </c>
      <c r="Q35" s="663">
        <f>'CF-L'!C42+'CF-L'!D42+'CF-L'!G42+'CF-L'!H42+'CF-L'!K42+'CF-L'!L42+'CF-L'!O42+'CF-L'!P42+'CF-L'!S42+'CF-L'!T42+'CF-L'!W42+'CF-L'!X42+'CF-L'!AA42+'CF-L'!AB42-'CF-L'!E42-'CF-L'!F42-'CF-L'!I42-'CF-L'!J42-'CF-L'!M42-'CF-L'!N42-'CF-L'!Q42-'CF-L'!R42-'CF-L'!U42-'CF-L'!V42-'CF-L'!Y42-'CF-L'!Z42-'CF-L'!AC42-'CF-L'!AD42</f>
        <v>0</v>
      </c>
      <c r="R35">
        <v>51</v>
      </c>
      <c r="S35">
        <v>4.5901901012718183E-2</v>
      </c>
      <c r="T35">
        <f t="shared" si="1"/>
        <v>0.10138213422122128</v>
      </c>
    </row>
    <row r="36" spans="2:20">
      <c r="B36" t="s">
        <v>640</v>
      </c>
      <c r="C36">
        <f>G7</f>
        <v>15453.419999999998</v>
      </c>
    </row>
    <row r="37" spans="2:20">
      <c r="B37" t="s">
        <v>641</v>
      </c>
      <c r="C37">
        <f>G6</f>
        <v>15453.419999999998</v>
      </c>
    </row>
    <row r="38" spans="2:20">
      <c r="B38" t="s">
        <v>642</v>
      </c>
      <c r="C38">
        <f>G7</f>
        <v>15453.419999999998</v>
      </c>
    </row>
    <row r="39" spans="2:20">
      <c r="B39" t="s">
        <v>643</v>
      </c>
      <c r="C39">
        <f>G6</f>
        <v>15453.419999999998</v>
      </c>
    </row>
    <row r="40" spans="2:20">
      <c r="B40" t="s">
        <v>644</v>
      </c>
      <c r="C40">
        <f>G7</f>
        <v>15453.419999999998</v>
      </c>
    </row>
    <row r="41" spans="2:20">
      <c r="B41" t="s">
        <v>656</v>
      </c>
      <c r="C41">
        <f>G6</f>
        <v>15453.419999999998</v>
      </c>
    </row>
    <row r="42" spans="2:20">
      <c r="B42" t="s">
        <v>645</v>
      </c>
      <c r="C42">
        <f>G7</f>
        <v>15453.419999999998</v>
      </c>
    </row>
    <row r="43" spans="2:20">
      <c r="B43" t="s">
        <v>646</v>
      </c>
      <c r="C43">
        <f>G7</f>
        <v>15453.419999999998</v>
      </c>
    </row>
    <row r="44" spans="2:20">
      <c r="B44" t="s">
        <v>647</v>
      </c>
      <c r="C44">
        <f>G4</f>
        <v>15035.759999999998</v>
      </c>
    </row>
    <row r="45" spans="2:20">
      <c r="B45" t="s">
        <v>648</v>
      </c>
      <c r="C45">
        <f>G6</f>
        <v>15453.419999999998</v>
      </c>
    </row>
    <row r="46" spans="2:20">
      <c r="B46" t="s">
        <v>649</v>
      </c>
      <c r="C46">
        <f>G7</f>
        <v>15453.419999999998</v>
      </c>
    </row>
    <row r="47" spans="2:20">
      <c r="B47" t="s">
        <v>668</v>
      </c>
      <c r="C47">
        <f>G7</f>
        <v>15453.419999999998</v>
      </c>
    </row>
    <row r="48" spans="2:20">
      <c r="B48" t="s">
        <v>650</v>
      </c>
      <c r="C48">
        <f>G6</f>
        <v>15453.419999999998</v>
      </c>
    </row>
    <row r="49" spans="2:3">
      <c r="B49" t="s">
        <v>651</v>
      </c>
      <c r="C49">
        <f>G7</f>
        <v>15453.419999999998</v>
      </c>
    </row>
    <row r="50" spans="2:3">
      <c r="B50" t="s">
        <v>652</v>
      </c>
      <c r="C50">
        <f>G7</f>
        <v>15453.419999999998</v>
      </c>
    </row>
    <row r="51" spans="2:3">
      <c r="B51" t="s">
        <v>669</v>
      </c>
      <c r="C51">
        <f>G6</f>
        <v>15453.419999999998</v>
      </c>
    </row>
    <row r="52" spans="2:3">
      <c r="B52" t="s">
        <v>670</v>
      </c>
      <c r="C52">
        <f>G7</f>
        <v>15453.419999999998</v>
      </c>
    </row>
    <row r="53" spans="2:3">
      <c r="B53" t="s">
        <v>671</v>
      </c>
      <c r="C53">
        <f>G6</f>
        <v>15453.419999999998</v>
      </c>
    </row>
    <row r="54" spans="2:3">
      <c r="B54" t="s">
        <v>653</v>
      </c>
      <c r="C54">
        <f>G6</f>
        <v>15453.419999999998</v>
      </c>
    </row>
    <row r="55" spans="2:3">
      <c r="B55" t="s">
        <v>654</v>
      </c>
      <c r="C55">
        <f>G6</f>
        <v>15453.419999999998</v>
      </c>
    </row>
    <row r="56" spans="2:3">
      <c r="B56" t="s">
        <v>655</v>
      </c>
      <c r="C56">
        <f>G7</f>
        <v>15453.419999999998</v>
      </c>
    </row>
    <row r="57" spans="2:3">
      <c r="B57" t="s">
        <v>672</v>
      </c>
      <c r="C57">
        <f>G6</f>
        <v>15453.419999999998</v>
      </c>
    </row>
    <row r="58" spans="2:3">
      <c r="B58" t="s">
        <v>673</v>
      </c>
      <c r="C58">
        <f>G7</f>
        <v>15453.419999999998</v>
      </c>
    </row>
    <row r="59" spans="2:3">
      <c r="B59" t="s">
        <v>674</v>
      </c>
      <c r="C59">
        <f>G5</f>
        <v>10441.5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tabColor theme="0"/>
  </sheetPr>
  <dimension ref="D2:Q50"/>
  <sheetViews>
    <sheetView zoomScaleNormal="100" workbookViewId="0"/>
  </sheetViews>
  <sheetFormatPr defaultRowHeight="15"/>
  <cols>
    <col min="1" max="14" width="9.140625" style="1"/>
    <col min="15" max="15" width="39.85546875" style="1" customWidth="1"/>
    <col min="16" max="16" width="47" style="1" customWidth="1"/>
    <col min="17" max="16384" width="9.140625" style="1"/>
  </cols>
  <sheetData>
    <row r="2" spans="4:17" ht="45.75" customHeight="1">
      <c r="D2" s="778" t="s">
        <v>599</v>
      </c>
      <c r="E2" s="779"/>
      <c r="F2" s="779"/>
      <c r="G2" s="779"/>
      <c r="H2" s="779"/>
      <c r="I2" s="779"/>
      <c r="J2" s="779"/>
      <c r="K2" s="779"/>
      <c r="L2" s="779"/>
      <c r="M2" s="779"/>
      <c r="N2" s="779"/>
      <c r="O2" s="779"/>
      <c r="P2" s="780"/>
    </row>
    <row r="3" spans="4:17" ht="28.5" customHeight="1">
      <c r="D3" s="802" t="s">
        <v>691</v>
      </c>
      <c r="E3" s="803"/>
      <c r="F3" s="803"/>
      <c r="G3" s="803"/>
      <c r="H3" s="803"/>
      <c r="I3" s="803"/>
      <c r="J3" s="803"/>
      <c r="K3" s="803"/>
      <c r="L3" s="803"/>
      <c r="M3" s="803"/>
      <c r="N3" s="803"/>
      <c r="O3" s="804"/>
      <c r="P3" s="285" t="s">
        <v>1156</v>
      </c>
    </row>
    <row r="4" spans="4:17" ht="28.5" customHeight="1">
      <c r="D4" s="35">
        <v>1</v>
      </c>
      <c r="E4" s="793" t="str">
        <f>IF(Sprawdzenie!P3=0,"Nie została wpisana osoba do kontaktu."," ")</f>
        <v>Nie została wpisana osoba do kontaktu.</v>
      </c>
      <c r="F4" s="794"/>
      <c r="G4" s="794"/>
      <c r="H4" s="794"/>
      <c r="I4" s="794"/>
      <c r="J4" s="794"/>
      <c r="K4" s="794"/>
      <c r="L4" s="794"/>
      <c r="M4" s="794"/>
      <c r="N4" s="794"/>
      <c r="O4" s="794"/>
      <c r="P4" s="581"/>
      <c r="Q4" s="2"/>
    </row>
    <row r="5" spans="4:17" ht="28.5" customHeight="1">
      <c r="D5" s="35">
        <v>2</v>
      </c>
      <c r="E5" s="793" t="str">
        <f>IF(Sprawdzenie!P4=0,"Nie została wybrana nazwa zakładu."," ")</f>
        <v>Nie została wybrana nazwa zakładu.</v>
      </c>
      <c r="F5" s="794"/>
      <c r="G5" s="794"/>
      <c r="H5" s="794"/>
      <c r="I5" s="794"/>
      <c r="J5" s="794"/>
      <c r="K5" s="794"/>
      <c r="L5" s="794"/>
      <c r="M5" s="794"/>
      <c r="N5" s="794"/>
      <c r="O5" s="794"/>
      <c r="P5" s="578"/>
    </row>
    <row r="6" spans="4:17" ht="28.5" customHeight="1">
      <c r="D6" s="802" t="s">
        <v>694</v>
      </c>
      <c r="E6" s="803"/>
      <c r="F6" s="803"/>
      <c r="G6" s="803"/>
      <c r="H6" s="803"/>
      <c r="I6" s="803"/>
      <c r="J6" s="803"/>
      <c r="K6" s="803"/>
      <c r="L6" s="803"/>
      <c r="M6" s="803"/>
      <c r="N6" s="803"/>
      <c r="O6" s="803"/>
      <c r="P6" s="804"/>
    </row>
    <row r="7" spans="4:17" ht="28.5" customHeight="1">
      <c r="D7" s="35">
        <v>3</v>
      </c>
      <c r="E7" s="793" t="str">
        <f>IF(Sprawdzenie!P5=0,"Prosimy uzupełnić odpowiednie komórki w kwestionariuszu jakościowym."," ")</f>
        <v>Prosimy uzupełnić odpowiednie komórki w kwestionariuszu jakościowym.</v>
      </c>
      <c r="F7" s="794"/>
      <c r="G7" s="794"/>
      <c r="H7" s="794"/>
      <c r="I7" s="794"/>
      <c r="J7" s="794"/>
      <c r="K7" s="794"/>
      <c r="L7" s="794"/>
      <c r="M7" s="794"/>
      <c r="N7" s="794"/>
      <c r="O7" s="795"/>
      <c r="P7" s="585"/>
      <c r="Q7" s="2"/>
    </row>
    <row r="8" spans="4:17" ht="28.5" customHeight="1">
      <c r="D8" s="35">
        <v>4</v>
      </c>
      <c r="E8" s="793" t="str">
        <f>IF(Sprawdzenie!P40=0,"Prosimy uzupełnić odpowiednie komórki w kwestionariuszu jakościowym dot. przekazania informacji o planach danego zakładu dostosowania się do zasad obowiązujących w przyszłym systemie Wypłacalność II w zakresie pokrycia wymogów kapitałowych"," ")</f>
        <v xml:space="preserve"> </v>
      </c>
      <c r="F8" s="794"/>
      <c r="G8" s="794"/>
      <c r="H8" s="794"/>
      <c r="I8" s="794"/>
      <c r="J8" s="794"/>
      <c r="K8" s="794"/>
      <c r="L8" s="794"/>
      <c r="M8" s="794"/>
      <c r="N8" s="794"/>
      <c r="O8" s="795"/>
      <c r="P8" s="585"/>
      <c r="Q8" s="3"/>
    </row>
    <row r="9" spans="4:17" ht="28.5" customHeight="1">
      <c r="D9" s="802" t="s">
        <v>1098</v>
      </c>
      <c r="E9" s="803"/>
      <c r="F9" s="803"/>
      <c r="G9" s="803"/>
      <c r="H9" s="803"/>
      <c r="I9" s="803"/>
      <c r="J9" s="803"/>
      <c r="K9" s="803"/>
      <c r="L9" s="803"/>
      <c r="M9" s="803"/>
      <c r="N9" s="803"/>
      <c r="O9" s="803"/>
      <c r="P9" s="804"/>
    </row>
    <row r="10" spans="4:17" ht="28.5" customHeight="1">
      <c r="D10" s="35">
        <v>5</v>
      </c>
      <c r="E10" s="793" t="str">
        <f>IF(Sprawdzenie!P7=0,"Wartość RTU w bilansie (arkusz Bilans komórki F8:F28) nie jest spójna z wartością RTU wykazaną w arkuszach Cover-NonLife oraz CoverLife."," ")</f>
        <v xml:space="preserve"> </v>
      </c>
      <c r="F10" s="794"/>
      <c r="G10" s="794"/>
      <c r="H10" s="794"/>
      <c r="I10" s="794"/>
      <c r="J10" s="794"/>
      <c r="K10" s="794"/>
      <c r="L10" s="794"/>
      <c r="M10" s="794"/>
      <c r="N10" s="794"/>
      <c r="O10" s="795"/>
      <c r="P10" s="585"/>
    </row>
    <row r="11" spans="4:17" ht="28.5" customHeight="1">
      <c r="D11" s="35">
        <v>6</v>
      </c>
      <c r="E11" s="793" t="str">
        <f>IF(Sprawdzenie!P8=0,"Wartość kwot należnych z umów reasekuracji w bilansie (arkusz Bilans komórki C33:C40) nie jest spójna z wartością kwot należnych wykazaną w arkuszach Cover-NonLife oraz CoverLife."," ")</f>
        <v xml:space="preserve"> </v>
      </c>
      <c r="F11" s="794"/>
      <c r="G11" s="794"/>
      <c r="H11" s="794"/>
      <c r="I11" s="794"/>
      <c r="J11" s="794"/>
      <c r="K11" s="794"/>
      <c r="L11" s="794"/>
      <c r="M11" s="794"/>
      <c r="N11" s="794"/>
      <c r="O11" s="795"/>
      <c r="P11" s="585"/>
    </row>
    <row r="12" spans="4:17" ht="28.5" customHeight="1">
      <c r="D12" s="802" t="s">
        <v>1195</v>
      </c>
      <c r="E12" s="803"/>
      <c r="F12" s="803"/>
      <c r="G12" s="803"/>
      <c r="H12" s="803"/>
      <c r="I12" s="803"/>
      <c r="J12" s="803"/>
      <c r="K12" s="803"/>
      <c r="L12" s="803"/>
      <c r="M12" s="803"/>
      <c r="N12" s="803"/>
      <c r="O12" s="803"/>
      <c r="P12" s="804"/>
    </row>
    <row r="13" spans="4:17" ht="28.5" customHeight="1">
      <c r="D13" s="35">
        <v>7</v>
      </c>
      <c r="E13" s="799" t="str">
        <f>IF(Sprawdzenie!P37=0,"Prosimy o weryfikację przepływów pieniężnych wykazanych w arkuszu CF-NL, ponieważ zdyskontowana wartość tych przepływów pieniężnych istonie różni się od wartości RTU brutto bez marginesu ryzyka wykazanych w arkuszu Cover-NonLife."," ")</f>
        <v xml:space="preserve"> </v>
      </c>
      <c r="F13" s="800"/>
      <c r="G13" s="800"/>
      <c r="H13" s="800"/>
      <c r="I13" s="800"/>
      <c r="J13" s="800"/>
      <c r="K13" s="800"/>
      <c r="L13" s="800"/>
      <c r="M13" s="800"/>
      <c r="N13" s="800"/>
      <c r="O13" s="801"/>
      <c r="P13" s="580"/>
    </row>
    <row r="14" spans="4:17" ht="28.5" customHeight="1">
      <c r="D14" s="802" t="s">
        <v>1197</v>
      </c>
      <c r="E14" s="803"/>
      <c r="F14" s="803"/>
      <c r="G14" s="803"/>
      <c r="H14" s="803"/>
      <c r="I14" s="803"/>
      <c r="J14" s="803"/>
      <c r="K14" s="803"/>
      <c r="L14" s="803"/>
      <c r="M14" s="803"/>
      <c r="N14" s="803"/>
      <c r="O14" s="803"/>
      <c r="P14" s="804"/>
    </row>
    <row r="15" spans="4:17" ht="28.5" customHeight="1">
      <c r="D15" s="35">
        <v>8</v>
      </c>
      <c r="E15" s="796" t="str">
        <f>IF(Sprawdzenie!P38=0,"Prosimy o weryfikację przepływów pieniężnych wykazanych w arkuszu CF-L, ponieważ zdyskontowana wartość tych przepływów pieniężnych istonie różni się od wartości RTU brutto bez marginesu ryzyka wykazanych w arkuszu Cover-Life."," ")</f>
        <v xml:space="preserve"> </v>
      </c>
      <c r="F15" s="797"/>
      <c r="G15" s="797"/>
      <c r="H15" s="797"/>
      <c r="I15" s="797"/>
      <c r="J15" s="797"/>
      <c r="K15" s="797"/>
      <c r="L15" s="797"/>
      <c r="M15" s="797"/>
      <c r="N15" s="797"/>
      <c r="O15" s="798"/>
      <c r="P15" s="579"/>
    </row>
    <row r="16" spans="4:17" ht="28.5" customHeight="1">
      <c r="D16" s="802" t="s">
        <v>1100</v>
      </c>
      <c r="E16" s="803"/>
      <c r="F16" s="803"/>
      <c r="G16" s="803"/>
      <c r="H16" s="803"/>
      <c r="I16" s="803"/>
      <c r="J16" s="803"/>
      <c r="K16" s="803"/>
      <c r="L16" s="803"/>
      <c r="M16" s="803"/>
      <c r="N16" s="803"/>
      <c r="O16" s="803"/>
      <c r="P16" s="804"/>
    </row>
    <row r="17" spans="4:16" ht="28.5" customHeight="1">
      <c r="D17" s="35">
        <v>9</v>
      </c>
      <c r="E17" s="793" t="str">
        <f>IF(Sprawdzenie!P9=1,"Prosimy o podanie uzasadnienia wykazania nadwyżki środków (arkusz OF komórka E12), ponieważ ta pozycja nie występuje w polskim porządku prawnym."," ")</f>
        <v xml:space="preserve"> </v>
      </c>
      <c r="F17" s="794"/>
      <c r="G17" s="794"/>
      <c r="H17" s="794"/>
      <c r="I17" s="794"/>
      <c r="J17" s="794"/>
      <c r="K17" s="794"/>
      <c r="L17" s="794"/>
      <c r="M17" s="794"/>
      <c r="N17" s="794"/>
      <c r="O17" s="795"/>
      <c r="P17" s="582"/>
    </row>
    <row r="18" spans="4:16" ht="28.5" customHeight="1">
      <c r="D18" s="35">
        <v>10</v>
      </c>
      <c r="E18" s="793" t="str">
        <f>IF(Sprawdzenie!P6=0,"Prosimy uzupełnić pytanie jakościowe w zakładce Pytania jakościowe dot. dywidendy."," ")</f>
        <v xml:space="preserve"> </v>
      </c>
      <c r="F18" s="794"/>
      <c r="G18" s="794"/>
      <c r="H18" s="794"/>
      <c r="I18" s="794"/>
      <c r="J18" s="794"/>
      <c r="K18" s="794"/>
      <c r="L18" s="794"/>
      <c r="M18" s="794"/>
      <c r="N18" s="794"/>
      <c r="O18" s="795"/>
      <c r="P18" s="585"/>
    </row>
    <row r="19" spans="4:16" ht="28.5" customHeight="1">
      <c r="D19" s="35">
        <v>11</v>
      </c>
      <c r="E19" s="793" t="str">
        <f>IF(Sprawdzenie!P39=1,"Prosimy uzupełnić pytanie jakościowe w zakładce Pytania jakościowe dot. dopłat do składek w przypadku TUW."," ")</f>
        <v xml:space="preserve"> </v>
      </c>
      <c r="F19" s="794"/>
      <c r="G19" s="794"/>
      <c r="H19" s="794"/>
      <c r="I19" s="794"/>
      <c r="J19" s="794"/>
      <c r="K19" s="794"/>
      <c r="L19" s="794"/>
      <c r="M19" s="794"/>
      <c r="N19" s="794"/>
      <c r="O19" s="795"/>
      <c r="P19" s="585"/>
    </row>
    <row r="20" spans="4:16" ht="28.5" customHeight="1">
      <c r="D20" s="802" t="s">
        <v>1108</v>
      </c>
      <c r="E20" s="803"/>
      <c r="F20" s="803"/>
      <c r="G20" s="803"/>
      <c r="H20" s="803"/>
      <c r="I20" s="803"/>
      <c r="J20" s="803"/>
      <c r="K20" s="803"/>
      <c r="L20" s="803"/>
      <c r="M20" s="803"/>
      <c r="N20" s="803"/>
      <c r="O20" s="803"/>
      <c r="P20" s="804"/>
    </row>
    <row r="21" spans="4:16" ht="28.5" customHeight="1">
      <c r="D21" s="35">
        <v>12</v>
      </c>
      <c r="E21" s="799" t="str">
        <f>IF(Sprawdzenie!P10=1,"Wartość wymogu kapitałowego netto dla ryzyka stopy procentowej jest większa niż wartość wymogu kapitałowego brutto."," ")</f>
        <v xml:space="preserve"> </v>
      </c>
      <c r="F21" s="800"/>
      <c r="G21" s="800"/>
      <c r="H21" s="800"/>
      <c r="I21" s="800"/>
      <c r="J21" s="800"/>
      <c r="K21" s="800"/>
      <c r="L21" s="800"/>
      <c r="M21" s="800"/>
      <c r="N21" s="800"/>
      <c r="O21" s="801"/>
      <c r="P21" s="584"/>
    </row>
    <row r="22" spans="4:16" ht="28.5" customHeight="1">
      <c r="D22" s="35">
        <v>13</v>
      </c>
      <c r="E22" s="793" t="str">
        <f>IF(Sprawdzenie!P11=1,"Wartość wymogu kapitałowego netto dla ryzyka cen akcji jest większa niż wartość wymogu kapitałowego brutto."," ")</f>
        <v xml:space="preserve"> </v>
      </c>
      <c r="F22" s="794"/>
      <c r="G22" s="794"/>
      <c r="H22" s="794"/>
      <c r="I22" s="794"/>
      <c r="J22" s="794"/>
      <c r="K22" s="794"/>
      <c r="L22" s="794"/>
      <c r="M22" s="794"/>
      <c r="N22" s="794"/>
      <c r="O22" s="795"/>
      <c r="P22" s="585"/>
    </row>
    <row r="23" spans="4:16" ht="28.5" customHeight="1">
      <c r="D23" s="35">
        <v>14</v>
      </c>
      <c r="E23" s="793" t="str">
        <f>IF(Sprawdzenie!P12=1,"Wartość wymogu kapitałowego netto dla ryzyka cen nieruchomości jest większa niż wartość wymogu kapitałowego brutto."," ")</f>
        <v xml:space="preserve"> </v>
      </c>
      <c r="F23" s="794"/>
      <c r="G23" s="794"/>
      <c r="H23" s="794"/>
      <c r="I23" s="794"/>
      <c r="J23" s="794"/>
      <c r="K23" s="794"/>
      <c r="L23" s="794"/>
      <c r="M23" s="794"/>
      <c r="N23" s="794"/>
      <c r="O23" s="795"/>
      <c r="P23" s="585"/>
    </row>
    <row r="24" spans="4:16" ht="28.5" customHeight="1">
      <c r="D24" s="35">
        <v>15</v>
      </c>
      <c r="E24" s="793" t="str">
        <f>IF(Sprawdzenie!P13=1,"Wartość wymogu kapitałowego netto dla ryzyka spreadu kredytowego jest większa niż wartość wymogu kapitałowego brutto."," ")</f>
        <v xml:space="preserve"> </v>
      </c>
      <c r="F24" s="794"/>
      <c r="G24" s="794"/>
      <c r="H24" s="794"/>
      <c r="I24" s="794"/>
      <c r="J24" s="794"/>
      <c r="K24" s="794"/>
      <c r="L24" s="794"/>
      <c r="M24" s="794"/>
      <c r="N24" s="794"/>
      <c r="O24" s="795"/>
      <c r="P24" s="585"/>
    </row>
    <row r="25" spans="4:16" ht="28.5" customHeight="1">
      <c r="D25" s="35">
        <v>16</v>
      </c>
      <c r="E25" s="793" t="str">
        <f>IF(Sprawdzenie!P14=1,"Wartość wymogu kapitałowego netto dla ryzyka koncentracji aktywów jest większa niż wartość wymogu kapitałowego brutto."," ")</f>
        <v xml:space="preserve"> </v>
      </c>
      <c r="F25" s="794"/>
      <c r="G25" s="794"/>
      <c r="H25" s="794"/>
      <c r="I25" s="794"/>
      <c r="J25" s="794"/>
      <c r="K25" s="794"/>
      <c r="L25" s="794"/>
      <c r="M25" s="794"/>
      <c r="N25" s="794"/>
      <c r="O25" s="795"/>
      <c r="P25" s="585"/>
    </row>
    <row r="26" spans="4:16" ht="28.5" customHeight="1">
      <c r="D26" s="35">
        <v>17</v>
      </c>
      <c r="E26" s="793" t="str">
        <f>IF(Sprawdzenie!P15=1,"Wartość wymogu kapitałowego netto dla ryzyka walutowego jest większa niż wartość wymogu kapitałowego brutto."," ")</f>
        <v xml:space="preserve"> </v>
      </c>
      <c r="F26" s="794"/>
      <c r="G26" s="794"/>
      <c r="H26" s="794"/>
      <c r="I26" s="794"/>
      <c r="J26" s="794"/>
      <c r="K26" s="794"/>
      <c r="L26" s="794"/>
      <c r="M26" s="794"/>
      <c r="N26" s="794"/>
      <c r="O26" s="795"/>
      <c r="P26" s="585"/>
    </row>
    <row r="27" spans="4:16" ht="28.5" customHeight="1">
      <c r="D27" s="35">
        <v>18</v>
      </c>
      <c r="E27" s="793" t="str">
        <f>IF(Sprawdzenie!P31=0,"W modułach scenariuszowych należy wpisać tylko wartość aktywów narażonych na dany rodzaj ryzyka."," ")</f>
        <v>W modułach scenariuszowych należy wpisać tylko wartość aktywów narażonych na dany rodzaj ryzyka.</v>
      </c>
      <c r="F27" s="794"/>
      <c r="G27" s="794"/>
      <c r="H27" s="794"/>
      <c r="I27" s="794"/>
      <c r="J27" s="794"/>
      <c r="K27" s="794"/>
      <c r="L27" s="794"/>
      <c r="M27" s="794"/>
      <c r="N27" s="794"/>
      <c r="O27" s="795"/>
      <c r="P27" s="585"/>
    </row>
    <row r="28" spans="4:16" ht="28.5" customHeight="1">
      <c r="D28" s="35">
        <v>19</v>
      </c>
      <c r="E28" s="793" t="str">
        <f>IF(Sprawdzenie!P32=0,"W modułach scenariuszowych należy wpisać tylko wartość zobowiązań narażonych na dany rodzaj ryzyka."," ")</f>
        <v>W modułach scenariuszowych należy wpisać tylko wartość zobowiązań narażonych na dany rodzaj ryzyka.</v>
      </c>
      <c r="F28" s="794"/>
      <c r="G28" s="794"/>
      <c r="H28" s="794"/>
      <c r="I28" s="794"/>
      <c r="J28" s="794"/>
      <c r="K28" s="794"/>
      <c r="L28" s="794"/>
      <c r="M28" s="794"/>
      <c r="N28" s="794"/>
      <c r="O28" s="795"/>
      <c r="P28" s="585"/>
    </row>
    <row r="29" spans="4:16" ht="28.5" customHeight="1">
      <c r="D29" s="802" t="s">
        <v>1115</v>
      </c>
      <c r="E29" s="803"/>
      <c r="F29" s="803"/>
      <c r="G29" s="803"/>
      <c r="H29" s="803"/>
      <c r="I29" s="803"/>
      <c r="J29" s="803"/>
      <c r="K29" s="803"/>
      <c r="L29" s="803"/>
      <c r="M29" s="803"/>
      <c r="N29" s="803"/>
      <c r="O29" s="803"/>
      <c r="P29" s="804"/>
    </row>
    <row r="30" spans="4:16" ht="28.5" customHeight="1">
      <c r="D30" s="35">
        <v>20</v>
      </c>
      <c r="E30" s="799" t="str">
        <f>IF(Sprawdzenie!P16=1,"Wartość wymogu kapitałowego netto dla ryzyka śmiertelności jest większa niż wartość wymogu kapitałowego brutto."," ")</f>
        <v xml:space="preserve"> </v>
      </c>
      <c r="F30" s="800"/>
      <c r="G30" s="800"/>
      <c r="H30" s="800"/>
      <c r="I30" s="800"/>
      <c r="J30" s="800"/>
      <c r="K30" s="800"/>
      <c r="L30" s="800"/>
      <c r="M30" s="800"/>
      <c r="N30" s="800"/>
      <c r="O30" s="801"/>
      <c r="P30" s="583"/>
    </row>
    <row r="31" spans="4:16" ht="28.5" customHeight="1">
      <c r="D31" s="35">
        <v>21</v>
      </c>
      <c r="E31" s="793" t="str">
        <f>IF(Sprawdzenie!P17=1,"Wartość wymogu kapitałowego netto dla ryzyka długowieczności jest większa niż wartość wymogu kapitałowego brutto."," ")</f>
        <v xml:space="preserve"> </v>
      </c>
      <c r="F31" s="794"/>
      <c r="G31" s="794"/>
      <c r="H31" s="794"/>
      <c r="I31" s="794"/>
      <c r="J31" s="794"/>
      <c r="K31" s="794"/>
      <c r="L31" s="794"/>
      <c r="M31" s="794"/>
      <c r="N31" s="794"/>
      <c r="O31" s="795"/>
      <c r="P31" s="586"/>
    </row>
    <row r="32" spans="4:16" ht="28.5" customHeight="1">
      <c r="D32" s="35">
        <v>22</v>
      </c>
      <c r="E32" s="793" t="str">
        <f>IF(Sprawdzenie!P18=1,"Wartość wymogu kapitałowego netto dla ryzyka niepełnosprawności-zachorowalności jest większa niż wartość wymogu kapitałowego brutto."," ")</f>
        <v xml:space="preserve"> </v>
      </c>
      <c r="F32" s="794"/>
      <c r="G32" s="794"/>
      <c r="H32" s="794"/>
      <c r="I32" s="794"/>
      <c r="J32" s="794"/>
      <c r="K32" s="794"/>
      <c r="L32" s="794"/>
      <c r="M32" s="794"/>
      <c r="N32" s="794"/>
      <c r="O32" s="795"/>
      <c r="P32" s="586"/>
    </row>
    <row r="33" spans="4:16" ht="28.5" customHeight="1">
      <c r="D33" s="35">
        <v>23</v>
      </c>
      <c r="E33" s="793" t="str">
        <f>IF(Sprawdzenie!P19=1,"Wartość wymogu kapitałowego netto dla ryzyka związanego z wysokością ponoszonych kosztów jest większa niż wartość wymogu kapitałowego brutto."," ")</f>
        <v xml:space="preserve"> </v>
      </c>
      <c r="F33" s="794"/>
      <c r="G33" s="794"/>
      <c r="H33" s="794"/>
      <c r="I33" s="794"/>
      <c r="J33" s="794"/>
      <c r="K33" s="794"/>
      <c r="L33" s="794"/>
      <c r="M33" s="794"/>
      <c r="N33" s="794"/>
      <c r="O33" s="795"/>
      <c r="P33" s="586"/>
    </row>
    <row r="34" spans="4:16" ht="28.5" customHeight="1">
      <c r="D34" s="35">
        <v>24</v>
      </c>
      <c r="E34" s="793" t="str">
        <f>IF(Sprawdzenie!P20=1,"Wartość wymogu kapitałowego netto dla ryzyka związanego z rewizją wysokości rent jest większa niż wartość wymogu kapitałowego brutto."," ")</f>
        <v xml:space="preserve"> </v>
      </c>
      <c r="F34" s="794"/>
      <c r="G34" s="794"/>
      <c r="H34" s="794"/>
      <c r="I34" s="794"/>
      <c r="J34" s="794"/>
      <c r="K34" s="794"/>
      <c r="L34" s="794"/>
      <c r="M34" s="794"/>
      <c r="N34" s="794"/>
      <c r="O34" s="795"/>
      <c r="P34" s="586"/>
    </row>
    <row r="35" spans="4:16" ht="28.5" customHeight="1">
      <c r="D35" s="35">
        <v>25</v>
      </c>
      <c r="E35" s="793" t="str">
        <f>IF(Sprawdzenie!P21=1,"Wartość wymogu kapitałowego netto dla ryzyka rezygnacji z umów jest większa niż wartość wymogu kapitałowego brutto."," ")</f>
        <v xml:space="preserve"> </v>
      </c>
      <c r="F35" s="794"/>
      <c r="G35" s="794"/>
      <c r="H35" s="794"/>
      <c r="I35" s="794"/>
      <c r="J35" s="794"/>
      <c r="K35" s="794"/>
      <c r="L35" s="794"/>
      <c r="M35" s="794"/>
      <c r="N35" s="794"/>
      <c r="O35" s="795"/>
      <c r="P35" s="586"/>
    </row>
    <row r="36" spans="4:16" ht="28.5" customHeight="1">
      <c r="D36" s="35">
        <v>26</v>
      </c>
      <c r="E36" s="793" t="str">
        <f>IF(Sprawdzenie!P22=1,"Wartość wymogu kapitałowego netto dla ryzyka katastroficznego jest większa niż wartość wymogu kapitałowego brutto."," ")</f>
        <v xml:space="preserve"> </v>
      </c>
      <c r="F36" s="794"/>
      <c r="G36" s="794"/>
      <c r="H36" s="794"/>
      <c r="I36" s="794"/>
      <c r="J36" s="794"/>
      <c r="K36" s="794"/>
      <c r="L36" s="794"/>
      <c r="M36" s="794"/>
      <c r="N36" s="794"/>
      <c r="O36" s="795"/>
      <c r="P36" s="587"/>
    </row>
    <row r="37" spans="4:16" ht="28.5" customHeight="1">
      <c r="D37" s="35">
        <v>27</v>
      </c>
      <c r="E37" s="793" t="str">
        <f>IF(Sprawdzenie!P33=0,"W modułach scenariuszowych należy wpisać tylko wartość aktywów narażonych na dany rodzaj ryzyka."," ")</f>
        <v>W modułach scenariuszowych należy wpisać tylko wartość aktywów narażonych na dany rodzaj ryzyka.</v>
      </c>
      <c r="F37" s="794"/>
      <c r="G37" s="794"/>
      <c r="H37" s="794"/>
      <c r="I37" s="794"/>
      <c r="J37" s="794"/>
      <c r="K37" s="794"/>
      <c r="L37" s="794"/>
      <c r="M37" s="794"/>
      <c r="N37" s="794"/>
      <c r="O37" s="795"/>
      <c r="P37" s="587"/>
    </row>
    <row r="38" spans="4:16" ht="28.5" customHeight="1">
      <c r="D38" s="35">
        <v>28</v>
      </c>
      <c r="E38" s="793" t="str">
        <f>IF(Sprawdzenie!P34=0,"W modułach scenariuszowych należy wpisać tylko wartość zobowiązań narażonych na dany rodzaj ryzyka."," ")</f>
        <v>W modułach scenariuszowych należy wpisać tylko wartość zobowiązań narażonych na dany rodzaj ryzyka.</v>
      </c>
      <c r="F38" s="794"/>
      <c r="G38" s="794"/>
      <c r="H38" s="794"/>
      <c r="I38" s="794"/>
      <c r="J38" s="794"/>
      <c r="K38" s="794"/>
      <c r="L38" s="794"/>
      <c r="M38" s="794"/>
      <c r="N38" s="794"/>
      <c r="O38" s="795"/>
      <c r="P38" s="587"/>
    </row>
    <row r="39" spans="4:16" ht="36.75" customHeight="1">
      <c r="D39" s="802" t="s">
        <v>1123</v>
      </c>
      <c r="E39" s="803"/>
      <c r="F39" s="803"/>
      <c r="G39" s="803"/>
      <c r="H39" s="803"/>
      <c r="I39" s="803"/>
      <c r="J39" s="803"/>
      <c r="K39" s="803"/>
      <c r="L39" s="803"/>
      <c r="M39" s="803"/>
      <c r="N39" s="803"/>
      <c r="O39" s="803"/>
      <c r="P39" s="804"/>
    </row>
    <row r="40" spans="4:16" ht="20.100000000000001" customHeight="1">
      <c r="D40" s="35">
        <v>29</v>
      </c>
      <c r="E40" s="799" t="str">
        <f>IF(Sprawdzenie!P23=1,"Wartość wymogu kapitałowego netto dla ryzyka śmiertelności jest większa niż wartość wymogu kapitałowego brutto."," ")</f>
        <v xml:space="preserve"> </v>
      </c>
      <c r="F40" s="800"/>
      <c r="G40" s="800"/>
      <c r="H40" s="800"/>
      <c r="I40" s="800"/>
      <c r="J40" s="800"/>
      <c r="K40" s="800"/>
      <c r="L40" s="800"/>
      <c r="M40" s="800"/>
      <c r="N40" s="800"/>
      <c r="O40" s="801"/>
      <c r="P40" s="588"/>
    </row>
    <row r="41" spans="4:16" ht="20.100000000000001" customHeight="1">
      <c r="D41" s="35">
        <v>30</v>
      </c>
      <c r="E41" s="793" t="str">
        <f>IF(Sprawdzenie!P24=1,"Wartość wymogu kapitałowego netto dla ryzyka długowieczności jest większa niż wartość wymogu kapitałowego brutto."," ")</f>
        <v xml:space="preserve"> </v>
      </c>
      <c r="F41" s="794"/>
      <c r="G41" s="794"/>
      <c r="H41" s="794"/>
      <c r="I41" s="794"/>
      <c r="J41" s="794"/>
      <c r="K41" s="794"/>
      <c r="L41" s="794"/>
      <c r="M41" s="794"/>
      <c r="N41" s="794"/>
      <c r="O41" s="795"/>
      <c r="P41" s="586"/>
    </row>
    <row r="42" spans="4:16" ht="20.100000000000001" customHeight="1">
      <c r="D42" s="35">
        <v>31</v>
      </c>
      <c r="E42" s="793" t="str">
        <f>IF(Sprawdzenie!P25=1,"Wartość wymogu kapitałowego netto dla ryzyka niepełnosprawności-zachorowalności jest większa niż wartość wymogu kapitałowego brutto."," ")</f>
        <v xml:space="preserve"> </v>
      </c>
      <c r="F42" s="794"/>
      <c r="G42" s="794"/>
      <c r="H42" s="794"/>
      <c r="I42" s="794"/>
      <c r="J42" s="794"/>
      <c r="K42" s="794"/>
      <c r="L42" s="794"/>
      <c r="M42" s="794"/>
      <c r="N42" s="794"/>
      <c r="O42" s="795"/>
      <c r="P42" s="586"/>
    </row>
    <row r="43" spans="4:16" ht="20.100000000000001" customHeight="1">
      <c r="D43" s="35">
        <v>32</v>
      </c>
      <c r="E43" s="793" t="str">
        <f>IF(Sprawdzenie!P26=1,"Wartość wymogu kapitałowego netto dla ryzyka związanego z wysokością ponoszonych kosztów jest większa niż wartość wymogu kapitałowego brutto."," ")</f>
        <v xml:space="preserve"> </v>
      </c>
      <c r="F43" s="794"/>
      <c r="G43" s="794"/>
      <c r="H43" s="794"/>
      <c r="I43" s="794"/>
      <c r="J43" s="794"/>
      <c r="K43" s="794"/>
      <c r="L43" s="794"/>
      <c r="M43" s="794"/>
      <c r="N43" s="794"/>
      <c r="O43" s="795"/>
      <c r="P43" s="586"/>
    </row>
    <row r="44" spans="4:16" ht="20.100000000000001" customHeight="1">
      <c r="D44" s="35">
        <v>33</v>
      </c>
      <c r="E44" s="793" t="str">
        <f>IF(Sprawdzenie!P27=1,"Wartość wymogu kapitałowego netto dla ryzyka związanego z rewizją wysokości rent jest większa niż wartość wymogu kapitałowego brutto."," ")</f>
        <v xml:space="preserve"> </v>
      </c>
      <c r="F44" s="794"/>
      <c r="G44" s="794"/>
      <c r="H44" s="794"/>
      <c r="I44" s="794"/>
      <c r="J44" s="794"/>
      <c r="K44" s="794"/>
      <c r="L44" s="794"/>
      <c r="M44" s="794"/>
      <c r="N44" s="794"/>
      <c r="O44" s="795"/>
      <c r="P44" s="586"/>
    </row>
    <row r="45" spans="4:16" ht="20.100000000000001" customHeight="1">
      <c r="D45" s="35">
        <v>34</v>
      </c>
      <c r="E45" s="793" t="str">
        <f>IF(Sprawdzenie!P28=1,"Wartość wymogu kapitałowego netto dla ryzyka rezygnacji z umów jest większa niż wartość wymogu kapitałowego brutto."," ")</f>
        <v xml:space="preserve"> </v>
      </c>
      <c r="F45" s="794"/>
      <c r="G45" s="794"/>
      <c r="H45" s="794"/>
      <c r="I45" s="794"/>
      <c r="J45" s="794"/>
      <c r="K45" s="794"/>
      <c r="L45" s="794"/>
      <c r="M45" s="794"/>
      <c r="N45" s="794"/>
      <c r="O45" s="795"/>
      <c r="P45" s="586"/>
    </row>
    <row r="46" spans="4:16" ht="20.100000000000001" customHeight="1">
      <c r="D46" s="35">
        <v>35</v>
      </c>
      <c r="E46" s="793" t="str">
        <f>IF(Sprawdzenie!P29=0,"Ponieważ nie posiadają Państwo świadczeń uznaniowych, prosimy o nadpisanie wartości w komórce D70 w arkuszu SCR-UH wartością z komórki E70"," ")</f>
        <v xml:space="preserve"> </v>
      </c>
      <c r="F46" s="794"/>
      <c r="G46" s="794"/>
      <c r="H46" s="794"/>
      <c r="I46" s="794"/>
      <c r="J46" s="794"/>
      <c r="K46" s="794"/>
      <c r="L46" s="794"/>
      <c r="M46" s="794"/>
      <c r="N46" s="794"/>
      <c r="O46" s="795"/>
      <c r="P46" s="586"/>
    </row>
    <row r="47" spans="4:16" ht="27.75" customHeight="1">
      <c r="D47" s="35">
        <v>36</v>
      </c>
      <c r="E47" s="793" t="str">
        <f>IF(Sprawdzenie!P30=0,"Ponieważ posiadają Państwo świadczenia uznaniowe, wartość wymogu netto w komórce D70 w arkuszu SCR-UH powinna być mniejsza od wartości wymogu brutto z komórki E70."," ")</f>
        <v xml:space="preserve"> </v>
      </c>
      <c r="F47" s="794"/>
      <c r="G47" s="794"/>
      <c r="H47" s="794"/>
      <c r="I47" s="794"/>
      <c r="J47" s="794"/>
      <c r="K47" s="794"/>
      <c r="L47" s="794"/>
      <c r="M47" s="794"/>
      <c r="N47" s="794"/>
      <c r="O47" s="795"/>
      <c r="P47" s="586"/>
    </row>
    <row r="48" spans="4:16" ht="27" customHeight="1">
      <c r="D48" s="35">
        <v>37</v>
      </c>
      <c r="E48" s="793" t="str">
        <f>IF(Sprawdzenie!P35=0,"W modułach scenariuszowych należy wpisać tylko wartość aktywów narażonych na dany rodzaj ryzyka."," ")</f>
        <v>W modułach scenariuszowych należy wpisać tylko wartość aktywów narażonych na dany rodzaj ryzyka.</v>
      </c>
      <c r="F48" s="794"/>
      <c r="G48" s="794"/>
      <c r="H48" s="794"/>
      <c r="I48" s="794"/>
      <c r="J48" s="794"/>
      <c r="K48" s="794"/>
      <c r="L48" s="794"/>
      <c r="M48" s="794"/>
      <c r="N48" s="794"/>
      <c r="O48" s="795"/>
      <c r="P48" s="587"/>
    </row>
    <row r="49" spans="4:16" ht="33.75" customHeight="1">
      <c r="D49" s="666">
        <v>38</v>
      </c>
      <c r="E49" s="796" t="str">
        <f>IF(Sprawdzenie!P36=0,"W modułach scenariuszowych należy wpisać tylko wartość zobowiązań narażonych na dany rodzaj ryzyka."," ")</f>
        <v>W modułach scenariuszowych należy wpisać tylko wartość zobowiązań narażonych na dany rodzaj ryzyka.</v>
      </c>
      <c r="F49" s="797"/>
      <c r="G49" s="797"/>
      <c r="H49" s="797"/>
      <c r="I49" s="797"/>
      <c r="J49" s="797"/>
      <c r="K49" s="797"/>
      <c r="L49" s="797"/>
      <c r="M49" s="797"/>
      <c r="N49" s="797"/>
      <c r="O49" s="798"/>
      <c r="P49" s="579"/>
    </row>
    <row r="50" spans="4:16">
      <c r="P50" s="3"/>
    </row>
  </sheetData>
  <mergeCells count="48">
    <mergeCell ref="D9:P9"/>
    <mergeCell ref="D16:P16"/>
    <mergeCell ref="D20:P20"/>
    <mergeCell ref="D29:P29"/>
    <mergeCell ref="E28:O28"/>
    <mergeCell ref="E18:O18"/>
    <mergeCell ref="E27:O27"/>
    <mergeCell ref="E11:O11"/>
    <mergeCell ref="E17:O17"/>
    <mergeCell ref="E25:O25"/>
    <mergeCell ref="E26:O26"/>
    <mergeCell ref="D12:P12"/>
    <mergeCell ref="E13:O13"/>
    <mergeCell ref="E15:O15"/>
    <mergeCell ref="D14:P14"/>
    <mergeCell ref="E19:O19"/>
    <mergeCell ref="E32:O32"/>
    <mergeCell ref="E33:O33"/>
    <mergeCell ref="E34:O34"/>
    <mergeCell ref="E35:O35"/>
    <mergeCell ref="D2:P2"/>
    <mergeCell ref="E30:O30"/>
    <mergeCell ref="E21:O21"/>
    <mergeCell ref="E22:O22"/>
    <mergeCell ref="E23:O23"/>
    <mergeCell ref="E24:O24"/>
    <mergeCell ref="D3:O3"/>
    <mergeCell ref="E4:O4"/>
    <mergeCell ref="E7:O7"/>
    <mergeCell ref="E5:O5"/>
    <mergeCell ref="E10:O10"/>
    <mergeCell ref="D6:P6"/>
    <mergeCell ref="E8:O8"/>
    <mergeCell ref="E48:O48"/>
    <mergeCell ref="E49:O49"/>
    <mergeCell ref="E43:O43"/>
    <mergeCell ref="E44:O44"/>
    <mergeCell ref="E45:O45"/>
    <mergeCell ref="E46:O46"/>
    <mergeCell ref="E47:O47"/>
    <mergeCell ref="E36:O36"/>
    <mergeCell ref="E40:O40"/>
    <mergeCell ref="E41:O41"/>
    <mergeCell ref="E42:O42"/>
    <mergeCell ref="D39:P39"/>
    <mergeCell ref="E37:O37"/>
    <mergeCell ref="E38:O38"/>
    <mergeCell ref="E31:O3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tabColor theme="0"/>
  </sheetPr>
  <dimension ref="C2:Q40"/>
  <sheetViews>
    <sheetView topLeftCell="A16" workbookViewId="0">
      <selection activeCell="P40" sqref="P40"/>
    </sheetView>
  </sheetViews>
  <sheetFormatPr defaultRowHeight="15"/>
  <cols>
    <col min="1" max="16384" width="9.140625" style="1"/>
  </cols>
  <sheetData>
    <row r="2" spans="3:17" ht="45.75" customHeight="1">
      <c r="D2" s="778" t="s">
        <v>599</v>
      </c>
      <c r="E2" s="779"/>
      <c r="F2" s="779"/>
      <c r="G2" s="779"/>
      <c r="H2" s="779"/>
      <c r="I2" s="779"/>
      <c r="J2" s="779"/>
      <c r="K2" s="779"/>
      <c r="L2" s="779"/>
      <c r="M2" s="779"/>
      <c r="N2" s="779"/>
      <c r="O2" s="779"/>
      <c r="P2" s="780"/>
    </row>
    <row r="3" spans="3:17">
      <c r="D3" s="35">
        <v>1</v>
      </c>
      <c r="E3" s="805" t="s">
        <v>600</v>
      </c>
      <c r="F3" s="806"/>
      <c r="G3" s="806"/>
      <c r="H3" s="806"/>
      <c r="I3" s="806"/>
      <c r="J3" s="806"/>
      <c r="K3" s="806"/>
      <c r="L3" s="806"/>
      <c r="M3" s="806"/>
      <c r="N3" s="806"/>
      <c r="O3" s="806"/>
      <c r="P3" s="15">
        <f>IF(Indeks!C11=0,0,1)</f>
        <v>0</v>
      </c>
      <c r="Q3" s="1" t="s">
        <v>601</v>
      </c>
    </row>
    <row r="4" spans="3:17">
      <c r="D4" s="35">
        <v>2</v>
      </c>
      <c r="E4" s="805" t="s">
        <v>692</v>
      </c>
      <c r="F4" s="806"/>
      <c r="G4" s="806"/>
      <c r="H4" s="806"/>
      <c r="I4" s="806"/>
      <c r="J4" s="806"/>
      <c r="K4" s="806"/>
      <c r="L4" s="806"/>
      <c r="M4" s="806"/>
      <c r="N4" s="806"/>
      <c r="O4" s="806"/>
      <c r="P4" s="15">
        <f>IF(Nazwa_ZU=0,0,1)</f>
        <v>0</v>
      </c>
      <c r="Q4" s="1" t="s">
        <v>693</v>
      </c>
    </row>
    <row r="5" spans="3:17">
      <c r="D5" s="35">
        <v>3</v>
      </c>
      <c r="E5" s="805" t="s">
        <v>690</v>
      </c>
      <c r="F5" s="806"/>
      <c r="G5" s="806"/>
      <c r="H5" s="806"/>
      <c r="I5" s="806"/>
      <c r="J5" s="806"/>
      <c r="K5" s="806"/>
      <c r="L5" s="806"/>
      <c r="M5" s="806"/>
      <c r="N5" s="806"/>
      <c r="O5" s="806"/>
      <c r="P5" s="15">
        <f>IF(AND('Pytania jakościowe'!E9=0,'Pytania jakościowe'!E10=0,'Pytania jakościowe'!E12=0),0,1)</f>
        <v>0</v>
      </c>
      <c r="Q5" s="1" t="s">
        <v>1096</v>
      </c>
    </row>
    <row r="6" spans="3:17">
      <c r="D6" s="35">
        <v>4</v>
      </c>
      <c r="E6" s="805" t="s">
        <v>1153</v>
      </c>
      <c r="F6" s="806"/>
      <c r="G6" s="806"/>
      <c r="H6" s="806"/>
      <c r="I6" s="806"/>
      <c r="J6" s="806"/>
      <c r="K6" s="806"/>
      <c r="L6" s="806"/>
      <c r="M6" s="806"/>
      <c r="N6" s="806"/>
      <c r="O6" s="806"/>
      <c r="P6" s="15">
        <f>IF(AND(OF!D50&lt;&gt;0,'Pytania jakościowe'!E11&lt;&gt;0),1,IF(AND(OF!D50&lt;&gt;0,'Pytania jakościowe'!E11=0),0,1))</f>
        <v>1</v>
      </c>
      <c r="Q6" s="1" t="s">
        <v>1095</v>
      </c>
    </row>
    <row r="7" spans="3:17">
      <c r="D7" s="35">
        <v>5</v>
      </c>
      <c r="E7" s="805" t="s">
        <v>1097</v>
      </c>
      <c r="F7" s="806"/>
      <c r="G7" s="806"/>
      <c r="H7" s="806"/>
      <c r="I7" s="806"/>
      <c r="J7" s="806"/>
      <c r="K7" s="806"/>
      <c r="L7" s="806"/>
      <c r="M7" s="806"/>
      <c r="N7" s="806"/>
      <c r="O7" s="806"/>
      <c r="P7" s="15">
        <f>IF(ROUND(Bilans!F8+Bilans!F12+Bilans!F17+Bilans!F21+Bilans!F25,0)=ROUND('Cover-NonLife'!M10+'Cover-NonLife'!M23+'Cover-NonLife'!M36+'Cover-Life'!I9+'Cover-Life'!I16,0),1,0)</f>
        <v>1</v>
      </c>
      <c r="Q7" s="1" t="s">
        <v>1095</v>
      </c>
    </row>
    <row r="8" spans="3:17">
      <c r="D8" s="35">
        <v>6</v>
      </c>
      <c r="E8" s="805" t="s">
        <v>1099</v>
      </c>
      <c r="F8" s="806"/>
      <c r="G8" s="806"/>
      <c r="H8" s="806"/>
      <c r="I8" s="806"/>
      <c r="J8" s="806"/>
      <c r="K8" s="806"/>
      <c r="L8" s="806"/>
      <c r="M8" s="806"/>
      <c r="N8" s="806"/>
      <c r="O8" s="806"/>
      <c r="P8" s="15">
        <f>IF(ROUND(Bilans!C33,0)=ROUND('Cover-NonLife'!F10+'Cover-NonLife'!F23+'Cover-NonLife'!F36+'Cover-NonLife'!I10+'Cover-NonLife'!I23+'Cover-NonLife'!I36+'Cover-Life'!E9+'Cover-Life'!E16,0),1,0)</f>
        <v>1</v>
      </c>
      <c r="Q8" s="1" t="s">
        <v>1095</v>
      </c>
    </row>
    <row r="9" spans="3:17">
      <c r="D9" s="35">
        <v>7</v>
      </c>
      <c r="E9" s="805" t="s">
        <v>1101</v>
      </c>
      <c r="F9" s="806"/>
      <c r="G9" s="806"/>
      <c r="H9" s="806"/>
      <c r="I9" s="806"/>
      <c r="J9" s="806"/>
      <c r="K9" s="806"/>
      <c r="L9" s="806"/>
      <c r="M9" s="806"/>
      <c r="N9" s="806"/>
      <c r="O9" s="806"/>
      <c r="P9" s="15">
        <f>IF(OF!D12&lt;&gt;0,1,0)</f>
        <v>0</v>
      </c>
      <c r="Q9" s="1" t="s">
        <v>1095</v>
      </c>
    </row>
    <row r="10" spans="3:17">
      <c r="D10" s="35">
        <v>8</v>
      </c>
      <c r="E10" s="805" t="s">
        <v>1109</v>
      </c>
      <c r="F10" s="806"/>
      <c r="G10" s="806"/>
      <c r="H10" s="806"/>
      <c r="I10" s="806"/>
      <c r="J10" s="806"/>
      <c r="K10" s="806"/>
      <c r="L10" s="806"/>
      <c r="M10" s="806"/>
      <c r="N10" s="806"/>
      <c r="O10" s="806"/>
      <c r="P10" s="15">
        <f>IF('SCR-Market'!G13&gt;'SCR-Market'!I13,1,0)</f>
        <v>0</v>
      </c>
      <c r="Q10" s="1" t="s">
        <v>1095</v>
      </c>
    </row>
    <row r="11" spans="3:17">
      <c r="D11" s="35">
        <v>9</v>
      </c>
      <c r="E11" s="805" t="s">
        <v>1110</v>
      </c>
      <c r="F11" s="806"/>
      <c r="G11" s="806"/>
      <c r="H11" s="806"/>
      <c r="I11" s="806"/>
      <c r="J11" s="806"/>
      <c r="K11" s="806"/>
      <c r="L11" s="806"/>
      <c r="M11" s="806"/>
      <c r="N11" s="806"/>
      <c r="O11" s="806"/>
      <c r="P11" s="15">
        <f>IF('SCR-Market'!G16&gt;'SCR-Market'!I16,1,0)</f>
        <v>0</v>
      </c>
      <c r="Q11" s="1" t="s">
        <v>1095</v>
      </c>
    </row>
    <row r="12" spans="3:17">
      <c r="D12" s="35">
        <v>10</v>
      </c>
      <c r="E12" s="805" t="s">
        <v>1111</v>
      </c>
      <c r="F12" s="806"/>
      <c r="G12" s="806"/>
      <c r="H12" s="806"/>
      <c r="I12" s="806"/>
      <c r="J12" s="806"/>
      <c r="K12" s="806"/>
      <c r="L12" s="806"/>
      <c r="M12" s="806"/>
      <c r="N12" s="806"/>
      <c r="O12" s="806"/>
      <c r="P12" s="15">
        <f>IF('SCR-Market'!G25&gt;'SCR-Market'!I25,1,0)</f>
        <v>0</v>
      </c>
      <c r="Q12" s="1" t="s">
        <v>1095</v>
      </c>
    </row>
    <row r="13" spans="3:17">
      <c r="D13" s="35">
        <v>11</v>
      </c>
      <c r="E13" s="805" t="s">
        <v>1112</v>
      </c>
      <c r="F13" s="806"/>
      <c r="G13" s="806"/>
      <c r="H13" s="806"/>
      <c r="I13" s="806"/>
      <c r="J13" s="806"/>
      <c r="K13" s="806"/>
      <c r="L13" s="806"/>
      <c r="M13" s="806"/>
      <c r="N13" s="806"/>
      <c r="O13" s="806"/>
      <c r="P13" s="15">
        <f>IF('SCR-Market'!G26&gt;'SCR-Market'!I26,1,0)</f>
        <v>0</v>
      </c>
      <c r="Q13" s="1" t="s">
        <v>1095</v>
      </c>
    </row>
    <row r="14" spans="3:17">
      <c r="D14" s="35">
        <v>12</v>
      </c>
      <c r="E14" s="805" t="s">
        <v>1113</v>
      </c>
      <c r="F14" s="806"/>
      <c r="G14" s="806"/>
      <c r="H14" s="806"/>
      <c r="I14" s="806"/>
      <c r="J14" s="806"/>
      <c r="K14" s="806"/>
      <c r="L14" s="806"/>
      <c r="M14" s="806"/>
      <c r="N14" s="806"/>
      <c r="O14" s="806"/>
      <c r="P14" s="15">
        <f>IF('SCR-Market'!G32&gt;'SCR-Market'!I32,1,0)</f>
        <v>0</v>
      </c>
      <c r="Q14" s="1" t="s">
        <v>1095</v>
      </c>
    </row>
    <row r="15" spans="3:17">
      <c r="D15" s="35">
        <v>13</v>
      </c>
      <c r="E15" s="805" t="s">
        <v>1114</v>
      </c>
      <c r="F15" s="806"/>
      <c r="G15" s="806"/>
      <c r="H15" s="806"/>
      <c r="I15" s="806"/>
      <c r="J15" s="806"/>
      <c r="K15" s="806"/>
      <c r="L15" s="806"/>
      <c r="M15" s="806"/>
      <c r="N15" s="806"/>
      <c r="O15" s="806"/>
      <c r="P15" s="15">
        <f>IF('SCR-Market'!G33&gt;'SCR-Market'!I33,1,0)</f>
        <v>0</v>
      </c>
      <c r="Q15" s="1" t="s">
        <v>1095</v>
      </c>
    </row>
    <row r="16" spans="3:17">
      <c r="C16" s="11" t="s">
        <v>1124</v>
      </c>
      <c r="D16" s="35">
        <v>14</v>
      </c>
      <c r="E16" s="805" t="s">
        <v>1116</v>
      </c>
      <c r="F16" s="806"/>
      <c r="G16" s="806"/>
      <c r="H16" s="806"/>
      <c r="I16" s="806"/>
      <c r="J16" s="806"/>
      <c r="K16" s="806"/>
      <c r="L16" s="806"/>
      <c r="M16" s="806"/>
      <c r="N16" s="806"/>
      <c r="O16" s="806"/>
      <c r="P16" s="15">
        <f>IF('SCR-UL'!G18&gt;'SCR-UL'!I18,1,0)</f>
        <v>0</v>
      </c>
      <c r="Q16" s="1" t="s">
        <v>1095</v>
      </c>
    </row>
    <row r="17" spans="3:17">
      <c r="D17" s="35">
        <v>15</v>
      </c>
      <c r="E17" s="805" t="s">
        <v>1117</v>
      </c>
      <c r="F17" s="806"/>
      <c r="G17" s="806"/>
      <c r="H17" s="806"/>
      <c r="I17" s="806"/>
      <c r="J17" s="806"/>
      <c r="K17" s="806"/>
      <c r="L17" s="806"/>
      <c r="M17" s="806"/>
      <c r="N17" s="806"/>
      <c r="O17" s="806"/>
      <c r="P17" s="15">
        <f>IF('SCR-UL'!G19&gt;'SCR-UL'!I19,1,0)</f>
        <v>0</v>
      </c>
      <c r="Q17" s="1" t="s">
        <v>1095</v>
      </c>
    </row>
    <row r="18" spans="3:17">
      <c r="D18" s="35">
        <v>16</v>
      </c>
      <c r="E18" s="805" t="s">
        <v>1118</v>
      </c>
      <c r="F18" s="806"/>
      <c r="G18" s="806"/>
      <c r="H18" s="806"/>
      <c r="I18" s="806"/>
      <c r="J18" s="806"/>
      <c r="K18" s="806"/>
      <c r="L18" s="806"/>
      <c r="M18" s="806"/>
      <c r="N18" s="806"/>
      <c r="O18" s="806"/>
      <c r="P18" s="15">
        <f>IF('SCR-UL'!G20&gt;'SCR-UL'!I20,1,0)</f>
        <v>0</v>
      </c>
      <c r="Q18" s="1" t="s">
        <v>1095</v>
      </c>
    </row>
    <row r="19" spans="3:17">
      <c r="D19" s="35">
        <v>17</v>
      </c>
      <c r="E19" s="805" t="s">
        <v>1119</v>
      </c>
      <c r="F19" s="806"/>
      <c r="G19" s="806"/>
      <c r="H19" s="806"/>
      <c r="I19" s="806"/>
      <c r="J19" s="806"/>
      <c r="K19" s="806"/>
      <c r="L19" s="806"/>
      <c r="M19" s="806"/>
      <c r="N19" s="806"/>
      <c r="O19" s="806"/>
      <c r="P19" s="15">
        <f>IF('SCR-UL'!G25&gt;'SCR-UL'!I25,1,0)</f>
        <v>0</v>
      </c>
      <c r="Q19" s="1" t="s">
        <v>1095</v>
      </c>
    </row>
    <row r="20" spans="3:17">
      <c r="D20" s="35">
        <v>18</v>
      </c>
      <c r="E20" s="805" t="s">
        <v>1120</v>
      </c>
      <c r="F20" s="806"/>
      <c r="G20" s="806"/>
      <c r="H20" s="806"/>
      <c r="I20" s="806"/>
      <c r="J20" s="806"/>
      <c r="K20" s="806"/>
      <c r="L20" s="806"/>
      <c r="M20" s="806"/>
      <c r="N20" s="806"/>
      <c r="O20" s="806"/>
      <c r="P20" s="15">
        <f>IF('SCR-UL'!G26&gt;'SCR-UL'!I26,1,0)</f>
        <v>0</v>
      </c>
      <c r="Q20" s="1" t="s">
        <v>1095</v>
      </c>
    </row>
    <row r="21" spans="3:17">
      <c r="D21" s="35">
        <v>19</v>
      </c>
      <c r="E21" s="805" t="s">
        <v>1121</v>
      </c>
      <c r="F21" s="806"/>
      <c r="G21" s="806"/>
      <c r="H21" s="806"/>
      <c r="I21" s="806"/>
      <c r="J21" s="806"/>
      <c r="K21" s="806"/>
      <c r="L21" s="806"/>
      <c r="M21" s="806"/>
      <c r="N21" s="806"/>
      <c r="O21" s="806"/>
      <c r="P21" s="15">
        <f>IF('SCR-UL'!G21&gt;'SCR-UL'!I21,1,0)</f>
        <v>0</v>
      </c>
      <c r="Q21" s="1" t="s">
        <v>1095</v>
      </c>
    </row>
    <row r="22" spans="3:17">
      <c r="D22" s="35">
        <v>20</v>
      </c>
      <c r="E22" s="805" t="s">
        <v>1122</v>
      </c>
      <c r="F22" s="806"/>
      <c r="G22" s="806"/>
      <c r="H22" s="806"/>
      <c r="I22" s="806"/>
      <c r="J22" s="806"/>
      <c r="K22" s="806"/>
      <c r="L22" s="806"/>
      <c r="M22" s="806"/>
      <c r="N22" s="806"/>
      <c r="O22" s="806"/>
      <c r="P22" s="15">
        <f>IF('SCR-UL'!G27&gt;'SCR-UL'!I27,1,0)</f>
        <v>0</v>
      </c>
      <c r="Q22" s="1" t="s">
        <v>1095</v>
      </c>
    </row>
    <row r="23" spans="3:17">
      <c r="C23" s="11" t="s">
        <v>1125</v>
      </c>
      <c r="D23" s="35">
        <v>21</v>
      </c>
      <c r="E23" s="805" t="s">
        <v>1116</v>
      </c>
      <c r="F23" s="806"/>
      <c r="G23" s="806"/>
      <c r="H23" s="806"/>
      <c r="I23" s="806"/>
      <c r="J23" s="806"/>
      <c r="K23" s="806"/>
      <c r="L23" s="806"/>
      <c r="M23" s="806"/>
      <c r="N23" s="806"/>
      <c r="O23" s="806"/>
      <c r="P23" s="15">
        <f>IF('SCR-UH'!H15&gt;'SCR-UH'!J15,1,0)</f>
        <v>0</v>
      </c>
      <c r="Q23" s="1" t="s">
        <v>1095</v>
      </c>
    </row>
    <row r="24" spans="3:17">
      <c r="D24" s="35">
        <v>22</v>
      </c>
      <c r="E24" s="805" t="s">
        <v>1117</v>
      </c>
      <c r="F24" s="806"/>
      <c r="G24" s="806"/>
      <c r="H24" s="806"/>
      <c r="I24" s="806"/>
      <c r="J24" s="806"/>
      <c r="K24" s="806"/>
      <c r="L24" s="806"/>
      <c r="M24" s="806"/>
      <c r="N24" s="806"/>
      <c r="O24" s="806"/>
      <c r="P24" s="15">
        <f>IF('SCR-UH'!H16&gt;'SCR-UH'!J16,1,0)</f>
        <v>0</v>
      </c>
      <c r="Q24" s="1" t="s">
        <v>1095</v>
      </c>
    </row>
    <row r="25" spans="3:17">
      <c r="D25" s="35">
        <v>23</v>
      </c>
      <c r="E25" s="805" t="s">
        <v>1118</v>
      </c>
      <c r="F25" s="806"/>
      <c r="G25" s="806"/>
      <c r="H25" s="806"/>
      <c r="I25" s="806"/>
      <c r="J25" s="806"/>
      <c r="K25" s="806"/>
      <c r="L25" s="806"/>
      <c r="M25" s="806"/>
      <c r="N25" s="806"/>
      <c r="O25" s="806"/>
      <c r="P25" s="15">
        <f>IF('SCR-UH'!H17&gt;'SCR-UH'!J17,1,0)</f>
        <v>0</v>
      </c>
      <c r="Q25" s="1" t="s">
        <v>1095</v>
      </c>
    </row>
    <row r="26" spans="3:17">
      <c r="D26" s="35">
        <v>24</v>
      </c>
      <c r="E26" s="805" t="s">
        <v>1119</v>
      </c>
      <c r="F26" s="806"/>
      <c r="G26" s="806"/>
      <c r="H26" s="806"/>
      <c r="I26" s="806"/>
      <c r="J26" s="806"/>
      <c r="K26" s="806"/>
      <c r="L26" s="806"/>
      <c r="M26" s="806"/>
      <c r="N26" s="806"/>
      <c r="O26" s="806"/>
      <c r="P26" s="15">
        <f>IF('SCR-UH'!H22&gt;'SCR-UH'!J22,1,0)</f>
        <v>0</v>
      </c>
      <c r="Q26" s="1" t="s">
        <v>1095</v>
      </c>
    </row>
    <row r="27" spans="3:17">
      <c r="D27" s="35">
        <v>25</v>
      </c>
      <c r="E27" s="805" t="s">
        <v>1120</v>
      </c>
      <c r="F27" s="806"/>
      <c r="G27" s="806"/>
      <c r="H27" s="806"/>
      <c r="I27" s="806"/>
      <c r="J27" s="806"/>
      <c r="K27" s="806"/>
      <c r="L27" s="806"/>
      <c r="M27" s="806"/>
      <c r="N27" s="806"/>
      <c r="O27" s="806"/>
      <c r="P27" s="15">
        <f>IF('SCR-UH'!H23&gt;'SCR-UH'!J23,1,0)</f>
        <v>0</v>
      </c>
      <c r="Q27" s="1" t="s">
        <v>1095</v>
      </c>
    </row>
    <row r="28" spans="3:17">
      <c r="D28" s="35">
        <v>26</v>
      </c>
      <c r="E28" s="805" t="s">
        <v>1121</v>
      </c>
      <c r="F28" s="806"/>
      <c r="G28" s="806"/>
      <c r="H28" s="806"/>
      <c r="I28" s="806"/>
      <c r="J28" s="806"/>
      <c r="K28" s="806"/>
      <c r="L28" s="806"/>
      <c r="M28" s="806"/>
      <c r="N28" s="806"/>
      <c r="O28" s="806"/>
      <c r="P28" s="15">
        <f>IF('SCR-UH'!H18&gt;'SCR-UH'!J18,1,0)</f>
        <v>0</v>
      </c>
      <c r="Q28" s="1" t="s">
        <v>1095</v>
      </c>
    </row>
    <row r="29" spans="3:17">
      <c r="D29" s="35">
        <v>27</v>
      </c>
      <c r="E29" s="805" t="s">
        <v>1126</v>
      </c>
      <c r="F29" s="806"/>
      <c r="G29" s="806"/>
      <c r="H29" s="806"/>
      <c r="I29" s="806"/>
      <c r="J29" s="806"/>
      <c r="K29" s="806"/>
      <c r="L29" s="806"/>
      <c r="M29" s="806"/>
      <c r="N29" s="806"/>
      <c r="O29" s="806"/>
      <c r="P29" s="15">
        <f>IF(MCR!D34=0,IF('SCR-UH'!D65='SCR-UH'!E65,1,0),"")</f>
        <v>1</v>
      </c>
      <c r="Q29" s="1" t="s">
        <v>1095</v>
      </c>
    </row>
    <row r="30" spans="3:17">
      <c r="D30" s="35">
        <v>28</v>
      </c>
      <c r="E30" s="805" t="s">
        <v>1127</v>
      </c>
      <c r="F30" s="806"/>
      <c r="G30" s="806"/>
      <c r="H30" s="806"/>
      <c r="I30" s="806"/>
      <c r="J30" s="806"/>
      <c r="K30" s="806"/>
      <c r="L30" s="806"/>
      <c r="M30" s="806"/>
      <c r="N30" s="806"/>
      <c r="O30" s="806"/>
      <c r="P30" s="15">
        <f>IF(MCR!D34&lt;&gt;0,IF(AND('SCR-UH'!D65&lt;'SCR-UH'!E65,'SCR-UH'!D65&gt;0),1,0),1)</f>
        <v>1</v>
      </c>
      <c r="Q30" s="1" t="s">
        <v>1095</v>
      </c>
    </row>
    <row r="31" spans="3:17">
      <c r="D31" s="35">
        <v>29</v>
      </c>
      <c r="E31" s="805" t="s">
        <v>1158</v>
      </c>
      <c r="F31" s="806"/>
      <c r="G31" s="806"/>
      <c r="H31" s="806"/>
      <c r="I31" s="806"/>
      <c r="J31" s="806"/>
      <c r="K31" s="806"/>
      <c r="L31" s="806"/>
      <c r="M31" s="806"/>
      <c r="N31" s="806"/>
      <c r="O31" s="806"/>
      <c r="P31" s="15">
        <f>IF(AND('SCR-Market'!C14&lt;&gt;Bilans!$C$49,'SCR-Market'!C15&lt;&gt;Bilans!$C$49,'SCR-Market'!C17&lt;&gt;Bilans!$C$49,'SCR-Market'!C21&lt;&gt;Bilans!$C$49,'SCR-Market'!C25&lt;&gt;Bilans!$C$49,'SCR-Market'!C27&lt;&gt;Bilans!$C$49,'SCR-Market'!C29&lt;&gt;Bilans!$C$49,'SCR-Market'!C30&lt;&gt;Bilans!$C$49,'SCR-Market'!C31&lt;&gt;Bilans!$C$49,'SCR-Market'!C32&lt;&gt;Bilans!$C$49,'SCR-Market'!C33&lt;&gt;Bilans!$C$49),1,0)</f>
        <v>0</v>
      </c>
      <c r="Q31" s="1" t="s">
        <v>1154</v>
      </c>
    </row>
    <row r="32" spans="3:17" ht="16.5" customHeight="1">
      <c r="D32" s="35">
        <v>30</v>
      </c>
      <c r="E32" s="805" t="s">
        <v>1157</v>
      </c>
      <c r="F32" s="806"/>
      <c r="G32" s="806"/>
      <c r="H32" s="806"/>
      <c r="I32" s="806"/>
      <c r="J32" s="806"/>
      <c r="K32" s="806"/>
      <c r="L32" s="806"/>
      <c r="M32" s="806"/>
      <c r="N32" s="806"/>
      <c r="O32" s="806"/>
      <c r="P32" s="15">
        <f>IF(AND('SCR-Market'!D14&lt;&gt;Bilans!$F$45,'SCR-Market'!D15&lt;&gt;Bilans!$F$45,'SCR-Market'!D17&lt;&gt;Bilans!$F$45,'SCR-Market'!D21&lt;&gt;Bilans!$F$45,'SCR-Market'!D25&lt;&gt;Bilans!$F$45,'SCR-Market'!D27&lt;&gt;Bilans!$F$45,'SCR-Market'!D29&lt;&gt;Bilans!$F$45,'SCR-Market'!D30&lt;&gt;Bilans!$F$45,'SCR-Market'!D31&lt;&gt;Bilans!$F$45,'SCR-Market'!D33&lt;&gt;Bilans!$F$45),1,0)</f>
        <v>0</v>
      </c>
      <c r="Q32" s="1" t="s">
        <v>1154</v>
      </c>
    </row>
    <row r="33" spans="4:17">
      <c r="D33" s="35">
        <v>31</v>
      </c>
      <c r="E33" s="805" t="s">
        <v>1159</v>
      </c>
      <c r="F33" s="806"/>
      <c r="G33" s="806"/>
      <c r="H33" s="806"/>
      <c r="I33" s="806"/>
      <c r="J33" s="806"/>
      <c r="K33" s="806"/>
      <c r="L33" s="806"/>
      <c r="M33" s="806"/>
      <c r="N33" s="806"/>
      <c r="O33" s="806"/>
      <c r="P33" s="15">
        <f>IF(AND('SCR-UL'!C18&lt;&gt;Bilans!$C$49,'SCR-UL'!C19&lt;&gt;Bilans!$C$49,'SCR-UL'!C20&lt;&gt;Bilans!$C$49,'SCR-UL'!C25&lt;&gt;Bilans!$C$49,'SCR-UL'!C26&lt;&gt;Bilans!$C$49,'SCR-UL'!C22&lt;&gt;Bilans!$C$49,'SCR-UL'!C23&lt;&gt;Bilans!$C$49,'SCR-UL'!C24&lt;&gt;Bilans!$C$49,'SCR-UL'!C27&lt;&gt;Bilans!$C$49),1,0)</f>
        <v>0</v>
      </c>
      <c r="Q33" s="1" t="s">
        <v>1154</v>
      </c>
    </row>
    <row r="34" spans="4:17">
      <c r="D34" s="35">
        <v>32</v>
      </c>
      <c r="E34" s="805" t="s">
        <v>1160</v>
      </c>
      <c r="F34" s="806"/>
      <c r="G34" s="806"/>
      <c r="H34" s="806"/>
      <c r="I34" s="806"/>
      <c r="J34" s="806"/>
      <c r="K34" s="806"/>
      <c r="L34" s="806"/>
      <c r="M34" s="806"/>
      <c r="N34" s="806"/>
      <c r="O34" s="806"/>
      <c r="P34" s="15">
        <f>IF(AND('SCR-UL'!D18&lt;&gt;Bilans!$F$45,'SCR-UL'!D18&lt;&gt;Bilans!$F$45,'SCR-UL'!D19&lt;&gt;Bilans!$F$45,'SCR-UL'!D20&lt;&gt;Bilans!$F$45,'SCR-UL'!D25&lt;&gt;Bilans!$F$45,'SCR-UL'!D26&lt;&gt;Bilans!$F$45,'SCR-UL'!D22&lt;&gt;Bilans!$F$45,'SCR-UL'!D23&lt;&gt;Bilans!$F$45,'SCR-UL'!D24&lt;&gt;Bilans!$F$45,'SCR-UL'!D27&lt;&gt;Bilans!$F$45),1,0)</f>
        <v>0</v>
      </c>
      <c r="Q34" s="1" t="s">
        <v>1154</v>
      </c>
    </row>
    <row r="35" spans="4:17">
      <c r="D35" s="35">
        <v>33</v>
      </c>
      <c r="E35" s="805" t="s">
        <v>1171</v>
      </c>
      <c r="F35" s="806"/>
      <c r="G35" s="806"/>
      <c r="H35" s="806"/>
      <c r="I35" s="806"/>
      <c r="J35" s="806"/>
      <c r="K35" s="806"/>
      <c r="L35" s="806"/>
      <c r="M35" s="806"/>
      <c r="N35" s="806"/>
      <c r="O35" s="806"/>
      <c r="P35" s="15">
        <f>IF(AND('SCR-UH'!D15&lt;&gt;Bilans!$C$49,'SCR-UH'!D16&lt;&gt;Bilans!$C$49,'SCR-UH'!D17&lt;&gt;Bilans!$C$49,'SCR-UH'!D22&lt;&gt;Bilans!$C$49,'SCR-UH'!D23&lt;&gt;Bilans!$C$49,'SCR-UH'!D19&lt;&gt;Bilans!$C$49),1,0)</f>
        <v>0</v>
      </c>
      <c r="Q35" s="1" t="s">
        <v>1154</v>
      </c>
    </row>
    <row r="36" spans="4:17">
      <c r="D36" s="35">
        <v>34</v>
      </c>
      <c r="E36" s="805" t="s">
        <v>1172</v>
      </c>
      <c r="F36" s="806"/>
      <c r="G36" s="806"/>
      <c r="H36" s="806"/>
      <c r="I36" s="806"/>
      <c r="J36" s="806"/>
      <c r="K36" s="806"/>
      <c r="L36" s="806"/>
      <c r="M36" s="806"/>
      <c r="N36" s="806"/>
      <c r="O36" s="806"/>
      <c r="P36" s="15">
        <f>IF(AND('SCR-UH'!E15&lt;&gt;Bilans!$F$45,'SCR-UH'!E16&lt;&gt;Bilans!$F$45,'SCR-UH'!E17&lt;&gt;Bilans!$F$45,'SCR-UH'!E22&lt;&gt;Bilans!$F$45,'SCR-UH'!E23&lt;&gt;Bilans!$F$45,'SCR-UH'!E19&lt;&gt;Bilans!$F$45),1,0)</f>
        <v>0</v>
      </c>
      <c r="Q36" s="1" t="s">
        <v>1154</v>
      </c>
    </row>
    <row r="37" spans="4:17">
      <c r="D37" s="35">
        <v>35</v>
      </c>
      <c r="E37" s="805" t="s">
        <v>1194</v>
      </c>
      <c r="F37" s="806"/>
      <c r="G37" s="806"/>
      <c r="H37" s="806"/>
      <c r="I37" s="806"/>
      <c r="J37" s="806"/>
      <c r="K37" s="806"/>
      <c r="L37" s="806"/>
      <c r="M37" s="806"/>
      <c r="N37" s="806"/>
      <c r="O37" s="806"/>
      <c r="P37" s="15">
        <f>IF(AND(Pomoce!$N$2&gt;=0.9*Pomoce!$M$2,Pomoce!$N$2&lt;=1.1*Pomoce!$M$2),1,0)</f>
        <v>1</v>
      </c>
      <c r="Q37" s="1" t="s">
        <v>1154</v>
      </c>
    </row>
    <row r="38" spans="4:17" ht="15" customHeight="1">
      <c r="D38" s="35">
        <v>36</v>
      </c>
      <c r="E38" s="805" t="s">
        <v>1196</v>
      </c>
      <c r="F38" s="806"/>
      <c r="G38" s="806"/>
      <c r="H38" s="806"/>
      <c r="I38" s="806"/>
      <c r="J38" s="806"/>
      <c r="K38" s="806"/>
      <c r="L38" s="806"/>
      <c r="M38" s="806"/>
      <c r="N38" s="806"/>
      <c r="O38" s="806"/>
      <c r="P38" s="15">
        <f>IF(AND(Pomoce!$T$2&gt;=0.9*Pomoce!S2,Pomoce!$T$2&lt;=1.1*Pomoce!S2),1,0)</f>
        <v>1</v>
      </c>
      <c r="Q38" s="1" t="s">
        <v>1154</v>
      </c>
    </row>
    <row r="39" spans="4:17">
      <c r="D39" s="35">
        <v>37</v>
      </c>
      <c r="E39" s="805" t="s">
        <v>1204</v>
      </c>
      <c r="F39" s="806"/>
      <c r="G39" s="806"/>
      <c r="H39" s="806"/>
      <c r="I39" s="806"/>
      <c r="J39" s="806"/>
      <c r="K39" s="806"/>
      <c r="L39" s="806"/>
      <c r="M39" s="806"/>
      <c r="N39" s="806"/>
      <c r="O39" s="806"/>
      <c r="P39" s="15">
        <f>IF(AND(OF!D31&lt;&gt;0,'Pytania jakościowe'!E10=0),1,0)</f>
        <v>0</v>
      </c>
      <c r="Q39" s="1" t="s">
        <v>1206</v>
      </c>
    </row>
    <row r="40" spans="4:17">
      <c r="D40" s="666">
        <v>38</v>
      </c>
      <c r="E40" s="807" t="s">
        <v>1205</v>
      </c>
      <c r="F40" s="808"/>
      <c r="G40" s="808"/>
      <c r="H40" s="808"/>
      <c r="I40" s="808"/>
      <c r="J40" s="808"/>
      <c r="K40" s="808"/>
      <c r="L40" s="808"/>
      <c r="M40" s="808"/>
      <c r="N40" s="808"/>
      <c r="O40" s="808"/>
      <c r="P40" s="664">
        <f>IF(OR(OF!D43&lt;1,OF!D44&lt;1),IF('Pytania jakościowe'!E13=0,0,1),1)</f>
        <v>1</v>
      </c>
      <c r="Q40" s="1" t="s">
        <v>1206</v>
      </c>
    </row>
  </sheetData>
  <mergeCells count="39">
    <mergeCell ref="E19:O19"/>
    <mergeCell ref="E20:O20"/>
    <mergeCell ref="E21:O21"/>
    <mergeCell ref="E22:O22"/>
    <mergeCell ref="E28:O28"/>
    <mergeCell ref="E18:O18"/>
    <mergeCell ref="E13:O13"/>
    <mergeCell ref="E14:O14"/>
    <mergeCell ref="E15:O15"/>
    <mergeCell ref="E16:O16"/>
    <mergeCell ref="E17:O17"/>
    <mergeCell ref="E8:O8"/>
    <mergeCell ref="E9:O9"/>
    <mergeCell ref="E10:O10"/>
    <mergeCell ref="E11:O11"/>
    <mergeCell ref="E12:O12"/>
    <mergeCell ref="E4:O4"/>
    <mergeCell ref="E3:O3"/>
    <mergeCell ref="D2:P2"/>
    <mergeCell ref="E7:O7"/>
    <mergeCell ref="E6:O6"/>
    <mergeCell ref="E5:O5"/>
    <mergeCell ref="E31:O31"/>
    <mergeCell ref="E30:O30"/>
    <mergeCell ref="E23:O23"/>
    <mergeCell ref="E24:O24"/>
    <mergeCell ref="E25:O25"/>
    <mergeCell ref="E26:O26"/>
    <mergeCell ref="E27:O27"/>
    <mergeCell ref="E29:O29"/>
    <mergeCell ref="E39:O39"/>
    <mergeCell ref="E40:O40"/>
    <mergeCell ref="E33:O33"/>
    <mergeCell ref="E32:O32"/>
    <mergeCell ref="E34:O34"/>
    <mergeCell ref="E37:O37"/>
    <mergeCell ref="E38:O38"/>
    <mergeCell ref="E35:O35"/>
    <mergeCell ref="E36:O3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tabColor theme="3" tint="0.59999389629810485"/>
  </sheetPr>
  <dimension ref="B1:O16"/>
  <sheetViews>
    <sheetView zoomScaleNormal="100" workbookViewId="0"/>
  </sheetViews>
  <sheetFormatPr defaultRowHeight="15"/>
  <cols>
    <col min="1" max="1" width="9.140625" style="1"/>
    <col min="2" max="2" width="6" style="1" customWidth="1"/>
    <col min="3" max="3" width="12.140625" style="1" customWidth="1"/>
    <col min="4" max="4" width="63.140625" style="1" customWidth="1"/>
    <col min="5" max="5" width="14.5703125" style="1" customWidth="1"/>
    <col min="6" max="6" width="16.85546875" style="1" customWidth="1"/>
    <col min="7" max="14" width="9.140625" style="1"/>
    <col min="15" max="15" width="3.140625" style="1" customWidth="1"/>
    <col min="16" max="16384" width="9.140625" style="1"/>
  </cols>
  <sheetData>
    <row r="1" spans="2:15">
      <c r="B1" s="246"/>
      <c r="C1" s="246"/>
      <c r="D1" s="246"/>
      <c r="E1" s="246"/>
      <c r="F1" s="246"/>
      <c r="G1" s="246"/>
      <c r="H1" s="246"/>
      <c r="I1" s="246"/>
      <c r="J1" s="246"/>
      <c r="K1" s="246"/>
      <c r="L1" s="246"/>
      <c r="M1" s="246"/>
      <c r="N1" s="246"/>
      <c r="O1" s="246"/>
    </row>
    <row r="2" spans="2:15" ht="23.25" customHeight="1">
      <c r="B2" s="819" t="str">
        <f>Słownik!B21</f>
        <v>Pytania jakościowe</v>
      </c>
      <c r="C2" s="820"/>
      <c r="D2" s="820"/>
      <c r="E2" s="820"/>
      <c r="F2" s="820"/>
      <c r="G2" s="820"/>
      <c r="H2" s="820"/>
      <c r="I2" s="820"/>
      <c r="J2" s="820"/>
      <c r="K2" s="820"/>
      <c r="L2" s="820"/>
      <c r="M2" s="820"/>
      <c r="N2" s="820"/>
      <c r="O2" s="821"/>
    </row>
    <row r="3" spans="2:15">
      <c r="B3" s="191" t="str">
        <f>Słownik!B10</f>
        <v>Nazwa zakładu ubezpieczeń/reasekuracji:</v>
      </c>
      <c r="C3" s="191"/>
      <c r="D3" s="191"/>
      <c r="E3" s="192"/>
      <c r="F3" s="192"/>
      <c r="G3" s="192"/>
      <c r="H3" s="192"/>
      <c r="I3" s="192"/>
      <c r="J3" s="192"/>
      <c r="K3" s="192"/>
      <c r="L3" s="192"/>
      <c r="M3" s="192"/>
      <c r="N3" s="192"/>
      <c r="O3" s="247"/>
    </row>
    <row r="4" spans="2:15">
      <c r="B4" s="822" t="str">
        <f>IF(Nazwa_ZU=0, "  ",Nazwa_ZU)</f>
        <v xml:space="preserve">  </v>
      </c>
      <c r="C4" s="822"/>
      <c r="D4" s="823"/>
      <c r="E4" s="248" t="str">
        <f>Słownik!$B$306</f>
        <v>Indeks</v>
      </c>
      <c r="F4" s="246"/>
      <c r="G4" s="195"/>
      <c r="H4" s="195"/>
      <c r="I4" s="249"/>
      <c r="J4" s="249"/>
      <c r="K4" s="197"/>
      <c r="L4" s="197"/>
      <c r="M4" s="197"/>
      <c r="N4" s="197"/>
      <c r="O4" s="197"/>
    </row>
    <row r="5" spans="2:15">
      <c r="B5" s="246"/>
      <c r="C5" s="246"/>
      <c r="D5" s="246"/>
      <c r="E5" s="246"/>
      <c r="F5" s="246"/>
      <c r="G5" s="246"/>
      <c r="H5" s="246"/>
      <c r="I5" s="246"/>
      <c r="J5" s="246"/>
      <c r="K5" s="246"/>
      <c r="L5" s="246"/>
      <c r="M5" s="246"/>
      <c r="N5" s="246"/>
      <c r="O5" s="246"/>
    </row>
    <row r="6" spans="2:15">
      <c r="B6" s="246"/>
      <c r="C6" s="246"/>
      <c r="D6" s="246"/>
      <c r="E6" s="246"/>
      <c r="F6" s="246"/>
      <c r="G6" s="246"/>
      <c r="H6" s="246"/>
      <c r="I6" s="246"/>
      <c r="J6" s="246"/>
      <c r="K6" s="246"/>
      <c r="L6" s="246"/>
      <c r="M6" s="246"/>
      <c r="N6" s="246"/>
      <c r="O6" s="246"/>
    </row>
    <row r="7" spans="2:15">
      <c r="B7" s="246"/>
      <c r="C7" s="246"/>
      <c r="D7" s="246"/>
      <c r="E7" s="246"/>
      <c r="F7" s="246"/>
      <c r="G7" s="246"/>
      <c r="H7" s="246"/>
      <c r="I7" s="246"/>
      <c r="J7" s="246"/>
      <c r="K7" s="246"/>
      <c r="L7" s="246"/>
      <c r="M7" s="246"/>
      <c r="N7" s="246"/>
      <c r="O7" s="246"/>
    </row>
    <row r="8" spans="2:15">
      <c r="B8" s="250" t="str">
        <f>Słownik!B17</f>
        <v>Lp.</v>
      </c>
      <c r="C8" s="824" t="str">
        <f>Słownik!B22</f>
        <v>Pytanie</v>
      </c>
      <c r="D8" s="825"/>
      <c r="E8" s="826" t="str">
        <f>Słownik!B23</f>
        <v>Odpowiedź zakładu ubezpieczeń/reasekuracji</v>
      </c>
      <c r="F8" s="827"/>
      <c r="G8" s="827"/>
      <c r="H8" s="827"/>
      <c r="I8" s="827"/>
      <c r="J8" s="827"/>
      <c r="K8" s="827"/>
      <c r="L8" s="827"/>
      <c r="M8" s="827"/>
      <c r="N8" s="827"/>
      <c r="O8" s="828"/>
    </row>
    <row r="9" spans="2:15" ht="25.5" customHeight="1">
      <c r="B9" s="117" t="s">
        <v>7</v>
      </c>
      <c r="C9" s="829" t="s">
        <v>1202</v>
      </c>
      <c r="D9" s="830"/>
      <c r="E9" s="831"/>
      <c r="F9" s="831"/>
      <c r="G9" s="831"/>
      <c r="H9" s="831"/>
      <c r="I9" s="831"/>
      <c r="J9" s="831"/>
      <c r="K9" s="831"/>
      <c r="L9" s="831"/>
      <c r="M9" s="831"/>
      <c r="N9" s="831"/>
      <c r="O9" s="832"/>
    </row>
    <row r="10" spans="2:15" ht="68.25" customHeight="1">
      <c r="B10" s="118" t="s">
        <v>8</v>
      </c>
      <c r="C10" s="813" t="s">
        <v>1208</v>
      </c>
      <c r="D10" s="814"/>
      <c r="E10" s="815"/>
      <c r="F10" s="815"/>
      <c r="G10" s="815"/>
      <c r="H10" s="815"/>
      <c r="I10" s="815"/>
      <c r="J10" s="815"/>
      <c r="K10" s="815"/>
      <c r="L10" s="815"/>
      <c r="M10" s="815"/>
      <c r="N10" s="815"/>
      <c r="O10" s="816"/>
    </row>
    <row r="11" spans="2:15">
      <c r="B11" s="118" t="s">
        <v>10</v>
      </c>
      <c r="C11" s="817" t="s">
        <v>1152</v>
      </c>
      <c r="D11" s="818"/>
      <c r="E11" s="815"/>
      <c r="F11" s="815"/>
      <c r="G11" s="815"/>
      <c r="H11" s="815"/>
      <c r="I11" s="815"/>
      <c r="J11" s="815"/>
      <c r="K11" s="815"/>
      <c r="L11" s="815"/>
      <c r="M11" s="815"/>
      <c r="N11" s="815"/>
      <c r="O11" s="816"/>
    </row>
    <row r="12" spans="2:15" ht="29.25" customHeight="1">
      <c r="B12" s="118" t="s">
        <v>12</v>
      </c>
      <c r="C12" s="817" t="s">
        <v>1203</v>
      </c>
      <c r="D12" s="818"/>
      <c r="E12" s="815"/>
      <c r="F12" s="815"/>
      <c r="G12" s="815"/>
      <c r="H12" s="815"/>
      <c r="I12" s="815"/>
      <c r="J12" s="815"/>
      <c r="K12" s="815"/>
      <c r="L12" s="815"/>
      <c r="M12" s="815"/>
      <c r="N12" s="815"/>
      <c r="O12" s="816"/>
    </row>
    <row r="13" spans="2:15" ht="48.75" customHeight="1">
      <c r="B13" s="120" t="s">
        <v>14</v>
      </c>
      <c r="C13" s="809" t="s">
        <v>1207</v>
      </c>
      <c r="D13" s="810"/>
      <c r="E13" s="811"/>
      <c r="F13" s="811"/>
      <c r="G13" s="811"/>
      <c r="H13" s="811"/>
      <c r="I13" s="811"/>
      <c r="J13" s="811"/>
      <c r="K13" s="811"/>
      <c r="L13" s="811"/>
      <c r="M13" s="811"/>
      <c r="N13" s="811"/>
      <c r="O13" s="812"/>
    </row>
    <row r="14" spans="2:15">
      <c r="B14" s="246"/>
      <c r="C14" s="246"/>
      <c r="D14" s="246"/>
      <c r="E14" s="246"/>
      <c r="F14" s="246"/>
      <c r="G14" s="246"/>
      <c r="H14" s="246"/>
      <c r="I14" s="246"/>
      <c r="J14" s="246"/>
      <c r="K14" s="246"/>
      <c r="L14" s="246"/>
      <c r="M14" s="246"/>
      <c r="N14" s="246"/>
      <c r="O14" s="246"/>
    </row>
    <row r="15" spans="2:15">
      <c r="B15" s="246"/>
      <c r="C15" s="246"/>
      <c r="D15" s="246"/>
      <c r="E15" s="246"/>
      <c r="F15" s="246"/>
      <c r="G15" s="246"/>
      <c r="H15" s="246"/>
      <c r="I15" s="246"/>
      <c r="J15" s="246"/>
      <c r="K15" s="246"/>
      <c r="L15" s="246"/>
      <c r="M15" s="246"/>
      <c r="N15" s="246"/>
      <c r="O15" s="246"/>
    </row>
    <row r="16" spans="2:15">
      <c r="B16" s="246"/>
      <c r="C16" s="246"/>
      <c r="D16" s="246"/>
      <c r="E16" s="246"/>
      <c r="F16" s="246"/>
      <c r="G16" s="246"/>
      <c r="H16" s="246"/>
      <c r="I16" s="246"/>
      <c r="J16" s="246"/>
      <c r="K16" s="246"/>
      <c r="L16" s="246"/>
      <c r="M16" s="246"/>
      <c r="N16" s="246"/>
      <c r="O16" s="246"/>
    </row>
  </sheetData>
  <mergeCells count="14">
    <mergeCell ref="B2:O2"/>
    <mergeCell ref="B4:D4"/>
    <mergeCell ref="C8:D8"/>
    <mergeCell ref="E8:O8"/>
    <mergeCell ref="C9:D9"/>
    <mergeCell ref="E9:O9"/>
    <mergeCell ref="C13:D13"/>
    <mergeCell ref="E13:O13"/>
    <mergeCell ref="C10:D10"/>
    <mergeCell ref="E10:O10"/>
    <mergeCell ref="C12:D12"/>
    <mergeCell ref="E12:O12"/>
    <mergeCell ref="C11:D11"/>
    <mergeCell ref="E11:O11"/>
  </mergeCells>
  <hyperlinks>
    <hyperlink ref="E4" location="Indeks!A1" display="Indeks"/>
  </hyperlinks>
  <pageMargins left="0.7" right="0.7" top="0.75" bottom="0.75" header="0.3" footer="0.3"/>
  <ignoredErrors>
    <ignoredError sqref="B2:O5"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tabColor theme="1" tint="0.34998626667073579"/>
    <pageSetUpPr fitToPage="1"/>
  </sheetPr>
  <dimension ref="B2:H92"/>
  <sheetViews>
    <sheetView showGridLines="0" zoomScaleNormal="100" workbookViewId="0"/>
  </sheetViews>
  <sheetFormatPr defaultColWidth="11.42578125" defaultRowHeight="14.25"/>
  <cols>
    <col min="1" max="1" width="11.42578125" style="132"/>
    <col min="2" max="2" width="66.42578125" style="132" customWidth="1"/>
    <col min="3" max="3" width="24.85546875" style="132" customWidth="1"/>
    <col min="4" max="4" width="11.42578125" style="132"/>
    <col min="5" max="5" width="55.42578125" style="132" customWidth="1"/>
    <col min="6" max="6" width="30.5703125" style="132" customWidth="1"/>
    <col min="7" max="16384" width="11.42578125" style="132"/>
  </cols>
  <sheetData>
    <row r="2" spans="2:8" ht="33.75" customHeight="1">
      <c r="B2" s="719" t="str">
        <f>Słownik!B24</f>
        <v>Bilans</v>
      </c>
      <c r="C2" s="720"/>
      <c r="D2" s="720"/>
      <c r="E2" s="720"/>
      <c r="F2" s="721"/>
    </row>
    <row r="3" spans="2:8" ht="14.25" customHeight="1">
      <c r="B3" s="729" t="str">
        <f>Słownik!B10</f>
        <v>Nazwa zakładu ubezpieczeń/reasekuracji:</v>
      </c>
      <c r="C3" s="729"/>
      <c r="D3" s="729"/>
      <c r="E3" s="729"/>
      <c r="F3" s="280"/>
    </row>
    <row r="4" spans="2:8" ht="27.75" customHeight="1">
      <c r="B4" s="251" t="str">
        <f>IF(Nazwa_ZU=0," ",Nazwa_ZU)</f>
        <v xml:space="preserve"> </v>
      </c>
      <c r="C4" s="248" t="str">
        <f>Słownik!$B$306</f>
        <v>Indeks</v>
      </c>
      <c r="D4" s="280"/>
      <c r="E4" s="834" t="s">
        <v>1147</v>
      </c>
      <c r="F4" s="834"/>
    </row>
    <row r="5" spans="2:8">
      <c r="B5" s="281"/>
      <c r="C5" s="282" t="s">
        <v>683</v>
      </c>
      <c r="D5" s="280"/>
      <c r="E5" s="280"/>
      <c r="F5" s="282" t="s">
        <v>683</v>
      </c>
    </row>
    <row r="6" spans="2:8" ht="21.95" customHeight="1">
      <c r="B6" s="252" t="str">
        <f>Słownik!B26</f>
        <v>Aktywa</v>
      </c>
      <c r="C6" s="253" t="str">
        <f>Słownik!B27</f>
        <v>Wartość wg Wypłacalność II</v>
      </c>
      <c r="D6" s="280"/>
      <c r="E6" s="252" t="str">
        <f>Słownik!B71</f>
        <v>Zobowiązania</v>
      </c>
      <c r="F6" s="253" t="str">
        <f>Słownik!B27</f>
        <v>Wartość wg Wypłacalność II</v>
      </c>
    </row>
    <row r="7" spans="2:8" ht="30" customHeight="1">
      <c r="B7" s="254" t="str">
        <f>Słownik!B28</f>
        <v>Wartość firmy</v>
      </c>
      <c r="C7" s="102"/>
      <c r="E7" s="255" t="str">
        <f>Słownik!B72</f>
        <v>Rezerwy techniczno-ubezpieczeniowe – inne niż ubezpieczenia na życie</v>
      </c>
      <c r="F7" s="102"/>
    </row>
    <row r="8" spans="2:8" ht="34.5" customHeight="1">
      <c r="B8" s="254" t="str">
        <f>Słownik!B29</f>
        <v>Aktywowane koszty akwizycji</v>
      </c>
      <c r="C8" s="102"/>
      <c r="E8" s="256" t="str">
        <f>Słownik!B73</f>
        <v>Rezerwy techniczno-ubezpieczeniowe – inne niż ubezpieczenia na życie (z wyłączeniem zdrowotnych)</v>
      </c>
      <c r="F8" s="480">
        <f>F9+F10+F11</f>
        <v>0</v>
      </c>
    </row>
    <row r="9" spans="2:8" ht="30" customHeight="1">
      <c r="B9" s="254" t="str">
        <f>Słownik!B30</f>
        <v>Wartości niematerialne i prawne</v>
      </c>
      <c r="C9" s="479">
        <v>0</v>
      </c>
      <c r="E9" s="257" t="str">
        <f>Słownik!B74</f>
        <v>Rezerwy techniczno-ubezpieczeniowe wyceniane łącznie</v>
      </c>
      <c r="F9" s="480">
        <f>SUM('Cover-NonLife'!L14:L22)+SUM('Cover-NonLife'!L27:L35)+SUM('Cover-NonLife'!L38:L40)</f>
        <v>0</v>
      </c>
    </row>
    <row r="10" spans="2:8" ht="30" customHeight="1">
      <c r="B10" s="254" t="str">
        <f>Słownik!B31</f>
        <v>Aktywa z tytułu odroczonego podatku dochodowego</v>
      </c>
      <c r="C10" s="479">
        <v>0</v>
      </c>
      <c r="E10" s="257" t="str">
        <f>Słownik!B75</f>
        <v>Najlepsze oszacowanie</v>
      </c>
      <c r="F10" s="480">
        <f>SUM('Cover-NonLife'!E14:E22)+SUM('Cover-NonLife'!E27:E35)+SUM('Cover-NonLife'!E38:E40)+SUM('Cover-NonLife'!H14:H22)+SUM('Cover-NonLife'!H27:H35)+SUM('Cover-NonLife'!H38:H40)</f>
        <v>0</v>
      </c>
    </row>
    <row r="11" spans="2:8" ht="30" customHeight="1">
      <c r="B11" s="258" t="str">
        <f>Słownik!B32</f>
        <v>Nadwyżka na funduszu świadczeń emerytalnych</v>
      </c>
      <c r="C11" s="479">
        <v>0</v>
      </c>
      <c r="E11" s="257" t="str">
        <f>Słownik!B76</f>
        <v>Margines ryzyka</v>
      </c>
      <c r="F11" s="480">
        <f>SUM('Cover-NonLife'!K14:K22)+SUM('Cover-NonLife'!K27:K35)+SUM('Cover-NonLife'!K38:K40)</f>
        <v>0</v>
      </c>
    </row>
    <row r="12" spans="2:8" ht="30" customHeight="1">
      <c r="B12" s="254" t="str">
        <f>Słownik!B33</f>
        <v>Nieruchomości, maszyny i urządzenia do użytku własnego</v>
      </c>
      <c r="C12" s="479">
        <v>0</v>
      </c>
      <c r="E12" s="256" t="str">
        <f>Słownik!B77</f>
        <v>Rezerwy techniczno-ubezpieczeniowe – zdrowotne (o charakterze ubezpieczeń innych niż ubezpieczenia na życie)</v>
      </c>
      <c r="F12" s="480">
        <f>F13+F14+F15</f>
        <v>0</v>
      </c>
    </row>
    <row r="13" spans="2:8" s="131" customFormat="1" ht="30" customHeight="1">
      <c r="B13" s="254" t="str">
        <f>Słownik!B34</f>
        <v>Lokaty (inne niż aktywa dla ubezpieczeń związanych z wartością indeksu i ubezpieczeń związanych z UFK)</v>
      </c>
      <c r="C13" s="480">
        <f>C14+C15+C16+C19+C24+C25+C26+C27</f>
        <v>0</v>
      </c>
      <c r="E13" s="257" t="str">
        <f>Słownik!B78</f>
        <v>Rezerwy techniczno-ubezpieczeniowe wyceniane łącznie</v>
      </c>
      <c r="F13" s="480">
        <f>SUM('Cover-NonLife'!L11:L13)+SUM('Cover-NonLife'!L24:L26)+'Cover-NonLife'!L37</f>
        <v>0</v>
      </c>
      <c r="H13" s="132"/>
    </row>
    <row r="14" spans="2:8" ht="30" customHeight="1">
      <c r="B14" s="259" t="str">
        <f>Słownik!B35</f>
        <v>Nieruchomości (inne niż do użytku własnego)</v>
      </c>
      <c r="C14" s="479">
        <v>0</v>
      </c>
      <c r="E14" s="257" t="str">
        <f>Słownik!B79</f>
        <v>Najlepsze oszacowanie</v>
      </c>
      <c r="F14" s="480">
        <f>SUM('Cover-NonLife'!E11:E13)+SUM('Cover-NonLife'!E24:E26)+'Cover-NonLife'!E37+SUM('Cover-NonLife'!H11:H13)+SUM('Cover-NonLife'!H24:H26)+'Cover-NonLife'!H37</f>
        <v>0</v>
      </c>
    </row>
    <row r="15" spans="2:8" ht="30" customHeight="1">
      <c r="B15" s="259" t="str">
        <f>Słownik!B36</f>
        <v>Lokaty w jednostkach podporządkowanych (udziały kapitałowe)</v>
      </c>
      <c r="C15" s="479">
        <v>0</v>
      </c>
      <c r="E15" s="257" t="str">
        <f>Słownik!B80</f>
        <v>Margines ryzyka</v>
      </c>
      <c r="F15" s="480">
        <f>SUM('Cover-NonLife'!K11:K13)+SUM('Cover-NonLife'!K24:K26)+'Cover-NonLife'!K37</f>
        <v>0</v>
      </c>
    </row>
    <row r="16" spans="2:8" ht="40.5" customHeight="1">
      <c r="B16" s="259" t="str">
        <f>Słownik!B37</f>
        <v>Akcje</v>
      </c>
      <c r="C16" s="480">
        <f>C17+C18</f>
        <v>0</v>
      </c>
      <c r="E16" s="255" t="str">
        <f>Słownik!B81</f>
        <v>Rezerwy techniczno-ubezpieczeniowe – na życie (z wyłączeniem ubezpieczeń związanych z wartością indeksu i ubezpieczeń związanych z UFK)</v>
      </c>
      <c r="F16" s="483"/>
    </row>
    <row r="17" spans="2:6" ht="30" customHeight="1">
      <c r="B17" s="260" t="str">
        <f>Słownik!B38</f>
        <v xml:space="preserve">Akcje - notowane </v>
      </c>
      <c r="C17" s="479">
        <v>0</v>
      </c>
      <c r="E17" s="256" t="str">
        <f>Słownik!B82</f>
        <v>Rezerwy techniczno-ubezpieczeniowe – zdrowotne (o charakterze ubezpieczeń na życie)</v>
      </c>
      <c r="F17" s="480">
        <f>F18+F19+F20</f>
        <v>0</v>
      </c>
    </row>
    <row r="18" spans="2:6" ht="30" customHeight="1">
      <c r="B18" s="260" t="str">
        <f>Słownik!B39</f>
        <v xml:space="preserve">Akcje - nienotowane </v>
      </c>
      <c r="C18" s="479">
        <v>0</v>
      </c>
      <c r="E18" s="257" t="str">
        <f>Słownik!B83</f>
        <v>Rezerwy techniczno-ubezpieczeniowe wyceniane łącznie</v>
      </c>
      <c r="F18" s="480">
        <f>'Cover-Life'!H10+'Cover-Life'!H17</f>
        <v>0</v>
      </c>
    </row>
    <row r="19" spans="2:6" ht="30" customHeight="1">
      <c r="B19" s="259" t="str">
        <f>Słownik!B40</f>
        <v>Obligacje</v>
      </c>
      <c r="C19" s="480">
        <f>C20+C21+C22+C23</f>
        <v>0</v>
      </c>
      <c r="E19" s="257" t="str">
        <f>Słownik!B84</f>
        <v>Najlepsze oszacowanie</v>
      </c>
      <c r="F19" s="480">
        <f>'Cover-Life'!D10+'Cover-Life'!D17</f>
        <v>0</v>
      </c>
    </row>
    <row r="20" spans="2:6" ht="30" customHeight="1">
      <c r="B20" s="260" t="str">
        <f>Słownik!B41</f>
        <v>Obligacje rządowe i komunalne</v>
      </c>
      <c r="C20" s="479">
        <v>0</v>
      </c>
      <c r="E20" s="257" t="str">
        <f>Słownik!B85</f>
        <v>Margines ryzyka</v>
      </c>
      <c r="F20" s="480">
        <f>'Cover-Life'!G10+'Cover-Life'!G17</f>
        <v>0</v>
      </c>
    </row>
    <row r="21" spans="2:6" ht="33.75" customHeight="1">
      <c r="B21" s="260" t="str">
        <f>Słownik!B42</f>
        <v>Obligacje korporacyjne</v>
      </c>
      <c r="C21" s="479">
        <v>0</v>
      </c>
      <c r="E21" s="256" t="str">
        <f>Słownik!B86</f>
        <v>Rezerwy techniczno-ubezpieczeniowe – na życie (z wyłączeniem zdrowotnych oraz ubezpieczeń związanych z wartością indeksu i ubezpieczeń związanych z UFK)</v>
      </c>
      <c r="F21" s="480">
        <f>F22+F23+F24</f>
        <v>0</v>
      </c>
    </row>
    <row r="22" spans="2:6" ht="30" customHeight="1">
      <c r="B22" s="260" t="str">
        <f>Słownik!B43</f>
        <v>Obligacje strukturyzowane</v>
      </c>
      <c r="C22" s="479">
        <v>0</v>
      </c>
      <c r="E22" s="257" t="str">
        <f>Słownik!B87</f>
        <v>Rezerwy techniczno-ubezpieczeniowe wyceniane łącznie</v>
      </c>
      <c r="F22" s="480">
        <f>'Cover-Life'!H11+SUM('Cover-Life'!H13:H15)+'Cover-Life'!H18</f>
        <v>0</v>
      </c>
    </row>
    <row r="23" spans="2:6" ht="30" customHeight="1">
      <c r="B23" s="260" t="str">
        <f>Słownik!B44</f>
        <v>Zabezpieczone papiery wartościowe</v>
      </c>
      <c r="C23" s="479">
        <v>0</v>
      </c>
      <c r="E23" s="257" t="str">
        <f>Słownik!B88</f>
        <v>Najlepsze oszacowanie</v>
      </c>
      <c r="F23" s="480">
        <f>'Cover-Life'!D11+SUM('Cover-Life'!D13:D15)+'Cover-Life'!D18</f>
        <v>0</v>
      </c>
    </row>
    <row r="24" spans="2:6" ht="30" customHeight="1">
      <c r="B24" s="259" t="str">
        <f>Słownik!B45</f>
        <v>Fundusze inwestycyjne</v>
      </c>
      <c r="C24" s="481">
        <v>0</v>
      </c>
      <c r="E24" s="257" t="str">
        <f>Słownik!B89</f>
        <v>Margines ryzyka</v>
      </c>
      <c r="F24" s="480">
        <f>'Cover-Life'!G11+SUM('Cover-Life'!G13:G15)+'Cover-Life'!G17</f>
        <v>0</v>
      </c>
    </row>
    <row r="25" spans="2:6" ht="30" customHeight="1">
      <c r="B25" s="259" t="str">
        <f>Słownik!B46</f>
        <v>Instrumenty pochodne</v>
      </c>
      <c r="C25" s="479">
        <v>0</v>
      </c>
      <c r="E25" s="255" t="str">
        <f>Słownik!B90</f>
        <v>Rezerwy techniczno-ubezpieczeniowe – ubezpieczenia związane z wartością indeksu i ubezpieczenia związane z UFK</v>
      </c>
      <c r="F25" s="480">
        <f>F26+F27+F28</f>
        <v>0</v>
      </c>
    </row>
    <row r="26" spans="2:6" ht="30" customHeight="1">
      <c r="B26" s="259" t="str">
        <f>Słownik!B47</f>
        <v>Depozyty bankowe inne niż środki pieniężne</v>
      </c>
      <c r="C26" s="479">
        <v>0</v>
      </c>
      <c r="E26" s="257" t="str">
        <f>Słownik!B91</f>
        <v>Rezerwy techniczno-ubezpieczeniowe wyceniane łącznie</v>
      </c>
      <c r="F26" s="107">
        <f>'Cover-Life'!H12</f>
        <v>0</v>
      </c>
    </row>
    <row r="27" spans="2:6" ht="30" customHeight="1">
      <c r="B27" s="259" t="str">
        <f>Słownik!B48</f>
        <v>Pozostałe lokaty</v>
      </c>
      <c r="C27" s="479">
        <v>0</v>
      </c>
      <c r="E27" s="257" t="str">
        <f>Słownik!B92</f>
        <v>Najlepsze oszacowanie</v>
      </c>
      <c r="F27" s="107">
        <f>'Cover-Life'!D12</f>
        <v>0</v>
      </c>
    </row>
    <row r="28" spans="2:6" ht="30" customHeight="1">
      <c r="B28" s="261" t="str">
        <f>Słownik!B49</f>
        <v>Aktywa dla ubezpieczeń związanych z wartością indeksu i ubezpieczeń związanych z UFK</v>
      </c>
      <c r="C28" s="479">
        <v>0</v>
      </c>
      <c r="E28" s="257" t="str">
        <f>Słownik!B93</f>
        <v>Margines ryzyka</v>
      </c>
      <c r="F28" s="107">
        <f>'Cover-Life'!G12</f>
        <v>0</v>
      </c>
    </row>
    <row r="29" spans="2:6" ht="30" customHeight="1">
      <c r="B29" s="261" t="str">
        <f>Słownik!B50</f>
        <v>Pożyczki i hipoteki</v>
      </c>
      <c r="C29" s="480">
        <f>C30+C31+C32</f>
        <v>0</v>
      </c>
      <c r="E29" s="255" t="str">
        <f>Słownik!B94</f>
        <v>Pozostałe rezerwy techniczno-ubezpieczeniowe</v>
      </c>
      <c r="F29" s="483"/>
    </row>
    <row r="30" spans="2:6" ht="30" customHeight="1">
      <c r="B30" s="262" t="str">
        <f>Słownik!B52</f>
        <v>Pożyczki i hipoteki dla osób fizycznych</v>
      </c>
      <c r="C30" s="479">
        <v>0</v>
      </c>
      <c r="E30" s="255" t="str">
        <f>Słownik!B95</f>
        <v>Zobowiązania warunkowe</v>
      </c>
      <c r="F30" s="479">
        <v>0</v>
      </c>
    </row>
    <row r="31" spans="2:6" ht="30" customHeight="1">
      <c r="B31" s="262" t="str">
        <f>Słownik!B53</f>
        <v>Inne pożyczki i hipoteki</v>
      </c>
      <c r="C31" s="479">
        <v>0</v>
      </c>
      <c r="E31" s="255" t="str">
        <f>Słownik!B96</f>
        <v>Pozostałe rezerwy (inne niż techniczno-ubezpieczeniowe)</v>
      </c>
      <c r="F31" s="479">
        <v>0</v>
      </c>
    </row>
    <row r="32" spans="2:6" ht="30" customHeight="1">
      <c r="B32" s="262" t="str">
        <f>Słownik!B51</f>
        <v>Kredyty i pożyczki pod zastaw polisy</v>
      </c>
      <c r="C32" s="479">
        <v>0</v>
      </c>
      <c r="E32" s="255" t="str">
        <f>Słownik!B97</f>
        <v xml:space="preserve">Zobowiązania wynikające ze świadczeń emerytalnych dla pracowników </v>
      </c>
      <c r="F32" s="479">
        <v>0</v>
      </c>
    </row>
    <row r="33" spans="2:8" s="135" customFormat="1" ht="30" customHeight="1">
      <c r="B33" s="263" t="str">
        <f>Słownik!B54</f>
        <v>Kwoty należne z umów reasekuracji (biernej) dla zobowiązań wynikających z ubezpieczeń:</v>
      </c>
      <c r="C33" s="480">
        <f>C34+C37+C40</f>
        <v>0</v>
      </c>
      <c r="E33" s="255" t="str">
        <f>Słownik!B98</f>
        <v>Zobowiązania z tytułu depozytów od reasekuratorów</v>
      </c>
      <c r="F33" s="479">
        <v>0</v>
      </c>
      <c r="H33" s="131"/>
    </row>
    <row r="34" spans="2:8" s="135" customFormat="1" ht="30" customHeight="1">
      <c r="B34" s="259" t="str">
        <f>Słownik!B55</f>
        <v>Innych niż ubezpieczenia na życie i zdrowotnych o charakterze ubezpieczeń innych niż na życie</v>
      </c>
      <c r="C34" s="480">
        <f>C35+C36</f>
        <v>0</v>
      </c>
      <c r="E34" s="255" t="str">
        <f>Słownik!B99</f>
        <v>Rezerwa z tytułu odroczonego podatku dochodowego</v>
      </c>
      <c r="F34" s="479">
        <v>0</v>
      </c>
      <c r="H34" s="132"/>
    </row>
    <row r="35" spans="2:8" ht="30" customHeight="1">
      <c r="B35" s="260" t="str">
        <f>Słownik!B56</f>
        <v>Innych niż ubezpieczenia na życie z wyłączeniem zdrowotnych</v>
      </c>
      <c r="C35" s="480">
        <f>SUM('Cover-NonLife'!F14:F22)+SUM('Cover-NonLife'!F27:F35)+SUM('Cover-NonLife'!F38:F40)+SUM('Cover-NonLife'!I14:I22)+SUM('Cover-NonLife'!I27:I35)+SUM('Cover-NonLife'!I38:I40)</f>
        <v>0</v>
      </c>
      <c r="E35" s="255" t="str">
        <f>Słownik!B100</f>
        <v>Instrumenty pochodne</v>
      </c>
      <c r="F35" s="479">
        <v>0</v>
      </c>
    </row>
    <row r="36" spans="2:8" ht="30" customHeight="1">
      <c r="B36" s="260" t="str">
        <f>Słownik!B57</f>
        <v>Zdrowotnych o charakterze ubezpieczeń innych niż ubezpieczenia na życie</v>
      </c>
      <c r="C36" s="480">
        <f>SUM('Cover-NonLife'!F11:F13)+SUM('Cover-NonLife'!F24:F26)+'Cover-NonLife'!F37+SUM('Cover-NonLife'!I11:I13)+SUM('Cover-NonLife'!I24:I26)+'Cover-NonLife'!I37</f>
        <v>0</v>
      </c>
      <c r="E36" s="255" t="str">
        <f>Słownik!B101</f>
        <v>Zobowiązania wobec instytucji kredytowych</v>
      </c>
      <c r="F36" s="479">
        <v>0</v>
      </c>
      <c r="H36" s="135"/>
    </row>
    <row r="37" spans="2:8" s="264" customFormat="1" ht="30" customHeight="1">
      <c r="B37" s="259" t="str">
        <f>Słownik!B58</f>
        <v xml:space="preserve">Na życie i zdrowotnych o charakterze ubezpieczeń na życie z wyłączeniem zdrowotnych oraz ubezpieczeń związanych z wartością indeksu i ubezpieczeń związanych z UFK </v>
      </c>
      <c r="C37" s="480">
        <f>C38+C39</f>
        <v>0</v>
      </c>
      <c r="E37" s="255" t="str">
        <f>Słownik!B102</f>
        <v>Zobowiązania finansowe inne niż zobowiązania wobec instytucji kredytowych</v>
      </c>
      <c r="F37" s="479">
        <v>0</v>
      </c>
      <c r="H37" s="135"/>
    </row>
    <row r="38" spans="2:8" ht="30" customHeight="1">
      <c r="B38" s="260" t="str">
        <f>Słownik!B59</f>
        <v>Zdrowotnych o charakterze ubezpieczeń na życie</v>
      </c>
      <c r="C38" s="480">
        <f>'Cover-Life'!E10+'Cover-Life'!E17</f>
        <v>0</v>
      </c>
      <c r="E38" s="255" t="str">
        <f>Słownik!B103</f>
        <v>Zobowiązania z tytułu ubezpieczeń (w tym wobec ubezpieczających i pośredników ubezpieczeniowych)</v>
      </c>
      <c r="F38" s="479">
        <v>0</v>
      </c>
      <c r="H38" s="135"/>
    </row>
    <row r="39" spans="2:8" ht="30" customHeight="1">
      <c r="B39" s="260" t="str">
        <f>Słownik!B60</f>
        <v>Na życie z wyłączeniem zdrowotnych oraz ubezpieczeń związanych z wartością indeksu i ubezpieczeń związanych z UFK</v>
      </c>
      <c r="C39" s="480">
        <f>'Cover-Life'!E11+SUM('Cover-Life'!E13:E15)+'Cover-Life'!E18</f>
        <v>0</v>
      </c>
      <c r="E39" s="255" t="str">
        <f>Słownik!B104</f>
        <v>Zobowiązania z tytułu reasekuracji</v>
      </c>
      <c r="F39" s="479">
        <v>0</v>
      </c>
      <c r="H39" s="135"/>
    </row>
    <row r="40" spans="2:8" ht="30" customHeight="1">
      <c r="B40" s="259" t="str">
        <f>Słownik!B61</f>
        <v xml:space="preserve">Na życie związanych z wartością indeksu i związanych z UFK </v>
      </c>
      <c r="C40" s="107">
        <f>'Cover-Life'!E12</f>
        <v>0</v>
      </c>
      <c r="E40" s="255" t="str">
        <f>Słownik!B105</f>
        <v>Pozostałe zobowiązania (handlowe, inne niż z tytułu ubezpieczeń i reasekuracji)</v>
      </c>
      <c r="F40" s="479">
        <v>0</v>
      </c>
      <c r="H40" s="135"/>
    </row>
    <row r="41" spans="2:8" ht="30" customHeight="1">
      <c r="B41" s="265" t="str">
        <f>Słownik!B62</f>
        <v>Depozyty u cedentów</v>
      </c>
      <c r="C41" s="479">
        <v>0</v>
      </c>
      <c r="E41" s="255" t="str">
        <f>Słownik!B106</f>
        <v xml:space="preserve">Zobowiązania podporządkowane </v>
      </c>
      <c r="F41" s="480">
        <f>F42+F43</f>
        <v>0</v>
      </c>
      <c r="H41" s="277"/>
    </row>
    <row r="42" spans="2:8" ht="30" customHeight="1">
      <c r="B42" s="265" t="str">
        <f>Słownik!B63</f>
        <v>Należności z tytułu ubezpieczeń (w tym od ubezpieczających i pośredników ubezpieczeniowych)</v>
      </c>
      <c r="C42" s="479">
        <v>0</v>
      </c>
      <c r="E42" s="256" t="str">
        <f>Słownik!B107</f>
        <v>Zobowiązania podporządkowane nieuwzględnione w podstawowych środkach własnych</v>
      </c>
      <c r="F42" s="479">
        <v>0</v>
      </c>
      <c r="H42" s="135"/>
    </row>
    <row r="43" spans="2:8" ht="30" customHeight="1">
      <c r="B43" s="265" t="str">
        <f>Słownik!B64</f>
        <v>Należności z tytułu reasekuracji</v>
      </c>
      <c r="C43" s="479">
        <v>0</v>
      </c>
      <c r="E43" s="256" t="str">
        <f>Słownik!B108</f>
        <v>Zobowiązania podporządkowane uwzględnione w podstawowych środkach własnych</v>
      </c>
      <c r="F43" s="479">
        <v>0</v>
      </c>
      <c r="H43" s="135"/>
    </row>
    <row r="44" spans="2:8" ht="30" customHeight="1">
      <c r="B44" s="265" t="str">
        <f>Słownik!B65</f>
        <v>Pozostałe należności (handlowe, inne niż z tytułu ubezpieczeń i reasekuracji)</v>
      </c>
      <c r="C44" s="479">
        <v>0</v>
      </c>
      <c r="E44" s="255" t="str">
        <f>Słownik!B109</f>
        <v>Pozostałe zobowiązania (niewykazane w innych pozycjach)</v>
      </c>
      <c r="F44" s="479">
        <v>0</v>
      </c>
    </row>
    <row r="45" spans="2:8" ht="30" customHeight="1">
      <c r="B45" s="265" t="str">
        <f>Słownik!B66</f>
        <v>Akcje własne</v>
      </c>
      <c r="C45" s="479">
        <v>0</v>
      </c>
      <c r="E45" s="266" t="str">
        <f>Słownik!B110</f>
        <v>Zobowiązania razem</v>
      </c>
      <c r="F45" s="482">
        <f>F8+F12+F17+F21+F25+F30+F31+F32+F33+F34+F35+F36+F37+F38+F39+F40+F41+F44</f>
        <v>0</v>
      </c>
    </row>
    <row r="46" spans="2:8" ht="30" customHeight="1">
      <c r="B46" s="265" t="str">
        <f>Słownik!B67</f>
        <v>Kwoty należnych, a nieopłaconych pozycji środków własnych lub kapitału założycielskiego</v>
      </c>
      <c r="C46" s="479">
        <v>0</v>
      </c>
    </row>
    <row r="47" spans="2:8" ht="30" customHeight="1">
      <c r="B47" s="265" t="str">
        <f>Słownik!B68</f>
        <v>Środki pieniężne</v>
      </c>
      <c r="C47" s="479">
        <v>0</v>
      </c>
    </row>
    <row r="48" spans="2:8" ht="30" customHeight="1">
      <c r="B48" s="265" t="str">
        <f>Słownik!B69</f>
        <v>Pozostałe aktywa (niewykazane w innych pozycjach)</v>
      </c>
      <c r="C48" s="479">
        <v>0</v>
      </c>
    </row>
    <row r="49" spans="2:6" ht="30" customHeight="1">
      <c r="B49" s="266" t="str">
        <f>Słownik!B70</f>
        <v>Aktywa razem</v>
      </c>
      <c r="C49" s="482">
        <f>C9+C10+C11+C12+C13+C28+C29+C33+C41+C42+C43+C44+C45+C46+C47+C48</f>
        <v>0</v>
      </c>
    </row>
    <row r="50" spans="2:6" ht="21.95" customHeight="1">
      <c r="B50" s="267"/>
      <c r="C50" s="268"/>
      <c r="E50" s="266" t="str">
        <f>Słownik!B111</f>
        <v>Nadwyżka aktywów nad zobowiązaniami</v>
      </c>
      <c r="F50" s="482">
        <f>C49-F45</f>
        <v>0</v>
      </c>
    </row>
    <row r="51" spans="2:6" ht="21.95" customHeight="1">
      <c r="E51" s="269"/>
      <c r="F51" s="270"/>
    </row>
    <row r="52" spans="2:6" ht="21.95" customHeight="1">
      <c r="E52" s="271" t="s">
        <v>684</v>
      </c>
      <c r="F52" s="272" t="s">
        <v>684</v>
      </c>
    </row>
    <row r="53" spans="2:6" ht="21.95" customHeight="1">
      <c r="F53" s="273"/>
    </row>
    <row r="54" spans="2:6" ht="21.95" customHeight="1"/>
    <row r="55" spans="2:6" ht="21.95" customHeight="1">
      <c r="E55" s="274"/>
    </row>
    <row r="56" spans="2:6" ht="21.95" customHeight="1">
      <c r="E56" s="275"/>
      <c r="F56" s="275"/>
    </row>
    <row r="57" spans="2:6" ht="21.95" customHeight="1">
      <c r="E57" s="275"/>
      <c r="F57" s="275"/>
    </row>
    <row r="58" spans="2:6" ht="21.95" customHeight="1">
      <c r="E58" s="833"/>
      <c r="F58" s="833"/>
    </row>
    <row r="59" spans="2:6" ht="21.95" customHeight="1">
      <c r="E59" s="833"/>
      <c r="F59" s="833"/>
    </row>
    <row r="60" spans="2:6" ht="21.95" customHeight="1">
      <c r="E60" s="276"/>
    </row>
    <row r="61" spans="2:6" ht="21.95" customHeight="1"/>
    <row r="62" spans="2:6" ht="21.95" customHeight="1"/>
    <row r="63" spans="2:6" ht="21.95" customHeight="1"/>
    <row r="64" spans="2:6" ht="21.95" customHeight="1"/>
    <row r="65" spans="8:8" ht="21.95" customHeight="1"/>
    <row r="66" spans="8:8" ht="21.95" customHeight="1"/>
    <row r="67" spans="8:8" ht="21.95" customHeight="1"/>
    <row r="68" spans="8:8" ht="21.95" customHeight="1"/>
    <row r="69" spans="8:8" ht="21.95" customHeight="1"/>
    <row r="70" spans="8:8" ht="21.95" customHeight="1"/>
    <row r="71" spans="8:8" ht="21.95" customHeight="1"/>
    <row r="72" spans="8:8" ht="21.95" customHeight="1"/>
    <row r="73" spans="8:8" ht="21.95" customHeight="1"/>
    <row r="74" spans="8:8" ht="21.95" customHeight="1"/>
    <row r="75" spans="8:8" ht="21.95" customHeight="1"/>
    <row r="76" spans="8:8" ht="21.95" customHeight="1"/>
    <row r="77" spans="8:8" ht="21.95" customHeight="1"/>
    <row r="78" spans="8:8" s="131" customFormat="1" ht="21.95" customHeight="1">
      <c r="H78" s="132"/>
    </row>
    <row r="79" spans="8:8" ht="21.95" customHeight="1"/>
    <row r="80" spans="8:8" ht="21.95" customHeight="1"/>
    <row r="81" spans="2:8" s="135" customFormat="1" ht="21.95" customHeight="1">
      <c r="H81" s="132"/>
    </row>
    <row r="82" spans="2:8" s="135" customFormat="1" ht="21.95" customHeight="1">
      <c r="H82" s="132"/>
    </row>
    <row r="83" spans="2:8" s="135" customFormat="1" ht="21.95" customHeight="1">
      <c r="H83" s="132"/>
    </row>
    <row r="84" spans="2:8" s="135" customFormat="1" ht="21.95" customHeight="1">
      <c r="H84" s="132"/>
    </row>
    <row r="85" spans="2:8" s="135" customFormat="1" ht="21.95" customHeight="1">
      <c r="H85" s="132"/>
    </row>
    <row r="86" spans="2:8" s="277" customFormat="1" ht="21.95" customHeight="1">
      <c r="H86" s="132"/>
    </row>
    <row r="87" spans="2:8" s="135" customFormat="1" ht="21.95" customHeight="1">
      <c r="H87" s="132"/>
    </row>
    <row r="88" spans="2:8" s="135" customFormat="1" ht="21.95" customHeight="1">
      <c r="H88" s="132"/>
    </row>
    <row r="89" spans="2:8" ht="21.95" customHeight="1"/>
    <row r="90" spans="2:8" ht="21.95" customHeight="1"/>
    <row r="91" spans="2:8" ht="21.95" customHeight="1">
      <c r="B91" s="278"/>
      <c r="C91" s="279"/>
    </row>
    <row r="92" spans="2:8" ht="21.95" customHeight="1"/>
  </sheetData>
  <mergeCells count="4">
    <mergeCell ref="B2:F2"/>
    <mergeCell ref="B3:E3"/>
    <mergeCell ref="E58:F59"/>
    <mergeCell ref="E4:F4"/>
  </mergeCells>
  <hyperlinks>
    <hyperlink ref="C4" location="Indeks!A1" display="Indeks"/>
  </hyperlinks>
  <pageMargins left="0.70866141732283472" right="0.70866141732283472" top="0.74803149606299213" bottom="0.74803149606299213" header="0.31496062992125984" footer="0.31496062992125984"/>
  <pageSetup paperSize="9" scale="76" fitToHeight="10" orientation="portrait" r:id="rId1"/>
  <headerFooter differentFirst="1">
    <firstFooter>&amp;C&amp;[193/&amp;[268</firstFooter>
  </headerFooter>
  <ignoredErrors>
    <ignoredError sqref="B3:F3 B49:F50 B37:E37 B35 D35:E35 B12 B9:E9 B10:E10 B11:E11 B16:F16 B13:E13 B14 B15 B21 B18 B19:E19 B20 B25 B22 B23 B24 B29:F29 B26 B27 B28 D12:F12 D14:E14 D15:E15 B17 D17:F17 D18:E18 D21:F21 D20:E20 D25:F25 D22:E22 D23:E23 D24:E24 D26:E26 D27:E27 D28:E28 B33:E34 D30:E32 B36 D36:E36 B41:B48 D41:F41 B38:B40 D38:E40 D45:F48 D42:E44 B5:F8 B4:D4"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tabColor theme="1" tint="0.34998626667073579"/>
  </sheetPr>
  <dimension ref="B2:T64"/>
  <sheetViews>
    <sheetView showGridLines="0" zoomScaleNormal="100" workbookViewId="0"/>
  </sheetViews>
  <sheetFormatPr defaultRowHeight="15"/>
  <cols>
    <col min="1" max="1" width="11.140625" style="283" customWidth="1"/>
    <col min="2" max="2" width="6.85546875" style="283" customWidth="1"/>
    <col min="3" max="3" width="5.7109375" style="296" customWidth="1"/>
    <col min="4" max="4" width="65.5703125" style="283" customWidth="1"/>
    <col min="5" max="5" width="13.5703125" style="283" customWidth="1"/>
    <col min="6" max="6" width="15.5703125" style="283" customWidth="1"/>
    <col min="7" max="8" width="13.5703125" style="283" customWidth="1"/>
    <col min="9" max="9" width="17.140625" style="283" customWidth="1"/>
    <col min="10" max="13" width="13.5703125" style="283" customWidth="1"/>
    <col min="14" max="17" width="9.140625" style="283"/>
    <col min="18" max="18" width="26.140625" style="283" customWidth="1"/>
    <col min="19" max="19" width="35.42578125" style="283" customWidth="1"/>
    <col min="20" max="20" width="33.42578125" style="283" customWidth="1"/>
    <col min="21" max="16384" width="9.140625" style="283"/>
  </cols>
  <sheetData>
    <row r="2" spans="2:20" ht="34.5" customHeight="1">
      <c r="B2" s="837" t="str">
        <f>Słownik!B112</f>
        <v>Składki oraz rezerwy techniczno-ubezpieczeniowe - ubezpieczenia inne niż na życie</v>
      </c>
      <c r="C2" s="838"/>
      <c r="D2" s="838"/>
      <c r="E2" s="838"/>
      <c r="F2" s="838"/>
      <c r="G2" s="838"/>
      <c r="H2" s="838"/>
      <c r="I2" s="838"/>
      <c r="J2" s="838"/>
      <c r="K2" s="838"/>
      <c r="L2" s="838"/>
      <c r="M2" s="838"/>
      <c r="N2" s="838"/>
      <c r="O2" s="838"/>
      <c r="P2" s="838"/>
      <c r="Q2" s="838"/>
      <c r="R2" s="838"/>
      <c r="S2" s="838"/>
      <c r="T2" s="839"/>
    </row>
    <row r="3" spans="2:20" ht="15" customHeight="1">
      <c r="C3" s="729" t="str">
        <f>Słownik!B10</f>
        <v>Nazwa zakładu ubezpieczeń/reasekuracji:</v>
      </c>
      <c r="D3" s="729"/>
      <c r="E3" s="729"/>
      <c r="F3" s="729"/>
      <c r="N3" s="708"/>
      <c r="O3" s="709"/>
      <c r="P3" s="709"/>
      <c r="Q3" s="709"/>
      <c r="R3" s="709"/>
      <c r="S3" s="709"/>
      <c r="T3" s="709"/>
    </row>
    <row r="4" spans="2:20">
      <c r="C4" s="822" t="str">
        <f>IF(Nazwa_ZU=0," ",Nazwa_ZU)</f>
        <v xml:space="preserve"> </v>
      </c>
      <c r="D4" s="823"/>
      <c r="E4" s="248" t="str">
        <f>Słownik!$B$306</f>
        <v>Indeks</v>
      </c>
      <c r="N4" s="710"/>
      <c r="O4" s="710"/>
      <c r="P4" s="710"/>
      <c r="Q4" s="710"/>
      <c r="R4" s="710"/>
      <c r="S4" s="710"/>
      <c r="T4" s="710"/>
    </row>
    <row r="5" spans="2:20">
      <c r="N5" s="710"/>
      <c r="O5" s="710"/>
      <c r="P5" s="710"/>
      <c r="Q5" s="710"/>
      <c r="R5" s="710"/>
      <c r="S5" s="710"/>
      <c r="T5" s="710"/>
    </row>
    <row r="6" spans="2:20" ht="30" customHeight="1">
      <c r="C6" s="284" t="s">
        <v>683</v>
      </c>
      <c r="N6" s="711"/>
      <c r="O6" s="711"/>
      <c r="P6" s="711"/>
      <c r="Q6" s="711"/>
      <c r="R6" s="711"/>
      <c r="S6" s="711"/>
      <c r="T6" s="711"/>
    </row>
    <row r="7" spans="2:20" ht="15" customHeight="1">
      <c r="C7" s="853" t="str">
        <f>Słownik!B113</f>
        <v>Lp.</v>
      </c>
      <c r="D7" s="766" t="str">
        <f>Słownik!B114</f>
        <v xml:space="preserve">Linia biznesu (Lob) - zobowiązania z ubezpieczeń innych niż na życie </v>
      </c>
      <c r="E7" s="744" t="str">
        <f>Słownik!B115</f>
        <v>Rezerwy techniczno-ubezpieczeniowe</v>
      </c>
      <c r="F7" s="745"/>
      <c r="G7" s="745"/>
      <c r="H7" s="745"/>
      <c r="I7" s="745"/>
      <c r="J7" s="745"/>
      <c r="K7" s="745"/>
      <c r="L7" s="745"/>
      <c r="M7" s="746"/>
      <c r="N7" s="766" t="str">
        <f>Słownik!B124</f>
        <v>Składka</v>
      </c>
      <c r="O7" s="766"/>
      <c r="P7" s="766"/>
      <c r="Q7" s="766"/>
      <c r="R7" s="766" t="str">
        <f>Słownik!B127</f>
        <v>Szacunkowa wartość składki zarobionej na udziale własnym w okresie kolejnych 12 miesięcy</v>
      </c>
      <c r="S7" s="766" t="str">
        <f>Słownik!B128</f>
        <v>Oczekiwana obecna wartość przyszłych składek zarobionych na udziale własnym po okresie kolejnych 12 miesięcy (z tytułu obowiązujących umów)</v>
      </c>
      <c r="T7" s="766" t="str">
        <f>Słownik!B129</f>
        <v>Oczekiwana obecna wartość przyszłych składek zarobionych (na udziale własnym) z tytułu przyszłych umów, które zaczną obowiązywać w ciągu kolejnych 12 m-cy, wyłączając składki zarobione z tytułu tych umów w okresie kolejnych 12 m-cy (licząc od dnia obowiązywania umowy)</v>
      </c>
    </row>
    <row r="8" spans="2:20" ht="39" customHeight="1">
      <c r="C8" s="854"/>
      <c r="D8" s="766"/>
      <c r="E8" s="746" t="str">
        <f>Słownik!B116</f>
        <v>Najlepsze oszacowanie - rezerwa składki</v>
      </c>
      <c r="F8" s="766"/>
      <c r="G8" s="766"/>
      <c r="H8" s="746" t="str">
        <f>Słownik!B117</f>
        <v>Najlepsze oszacowanie - rezerwa szkodowa</v>
      </c>
      <c r="I8" s="766"/>
      <c r="J8" s="766"/>
      <c r="K8" s="846" t="str">
        <f>Słownik!B121</f>
        <v>Margines ryzyka</v>
      </c>
      <c r="L8" s="846" t="str">
        <f>Słownik!B122</f>
        <v>RTU liczone jako całość</v>
      </c>
      <c r="M8" s="846" t="str">
        <f>Słownik!B123</f>
        <v>RTU razem</v>
      </c>
      <c r="N8" s="746" t="str">
        <f>Słownik!B125</f>
        <v>Przypisana</v>
      </c>
      <c r="O8" s="766"/>
      <c r="P8" s="746" t="str">
        <f>Słownik!B126</f>
        <v>Zarobiona</v>
      </c>
      <c r="Q8" s="766"/>
      <c r="R8" s="766"/>
      <c r="S8" s="766"/>
      <c r="T8" s="766"/>
    </row>
    <row r="9" spans="2:20" ht="48.75" customHeight="1">
      <c r="C9" s="855"/>
      <c r="D9" s="766"/>
      <c r="E9" s="285" t="str">
        <f>Słownik!B118</f>
        <v>Brutto</v>
      </c>
      <c r="F9" s="205" t="str">
        <f>Słownik!B119</f>
        <v xml:space="preserve">Kwoty należne z umów reasekuracji </v>
      </c>
      <c r="G9" s="205" t="str">
        <f>Słownik!B120</f>
        <v>Na udziale własnym</v>
      </c>
      <c r="H9" s="285" t="str">
        <f>Słownik!B118</f>
        <v>Brutto</v>
      </c>
      <c r="I9" s="205" t="str">
        <f>Słownik!B119</f>
        <v xml:space="preserve">Kwoty należne z umów reasekuracji </v>
      </c>
      <c r="J9" s="205" t="str">
        <f>Słownik!B120</f>
        <v>Na udziale własnym</v>
      </c>
      <c r="K9" s="847"/>
      <c r="L9" s="847"/>
      <c r="M9" s="847"/>
      <c r="N9" s="285" t="str">
        <f>Słownik!B118</f>
        <v>Brutto</v>
      </c>
      <c r="O9" s="205" t="str">
        <f>Słownik!B120</f>
        <v>Na udziale własnym</v>
      </c>
      <c r="P9" s="285" t="str">
        <f>Słownik!B118</f>
        <v>Brutto</v>
      </c>
      <c r="Q9" s="205" t="str">
        <f>Słownik!B120</f>
        <v>Na udziale własnym</v>
      </c>
      <c r="R9" s="766"/>
      <c r="S9" s="766"/>
      <c r="T9" s="766"/>
    </row>
    <row r="10" spans="2:20">
      <c r="C10" s="849" t="str">
        <f>Słownik!B131</f>
        <v>Zobowiązania z ubezpieczeń innych niż na życie - działalność bezpośrednia</v>
      </c>
      <c r="D10" s="849"/>
      <c r="E10" s="484">
        <f t="shared" ref="E10:T10" si="0">SUM(E11:E22)</f>
        <v>0</v>
      </c>
      <c r="F10" s="484">
        <f t="shared" si="0"/>
        <v>0</v>
      </c>
      <c r="G10" s="484">
        <f t="shared" si="0"/>
        <v>0</v>
      </c>
      <c r="H10" s="484">
        <f t="shared" si="0"/>
        <v>0</v>
      </c>
      <c r="I10" s="484">
        <f t="shared" si="0"/>
        <v>0</v>
      </c>
      <c r="J10" s="484">
        <f t="shared" si="0"/>
        <v>0</v>
      </c>
      <c r="K10" s="484">
        <f t="shared" si="0"/>
        <v>0</v>
      </c>
      <c r="L10" s="484">
        <f>SUM(L11:L22)</f>
        <v>0</v>
      </c>
      <c r="M10" s="484">
        <f>SUM(M11:M22)</f>
        <v>0</v>
      </c>
      <c r="N10" s="484">
        <f t="shared" si="0"/>
        <v>0</v>
      </c>
      <c r="O10" s="484">
        <f t="shared" si="0"/>
        <v>0</v>
      </c>
      <c r="P10" s="484">
        <f t="shared" si="0"/>
        <v>0</v>
      </c>
      <c r="Q10" s="484">
        <f t="shared" si="0"/>
        <v>0</v>
      </c>
      <c r="R10" s="484">
        <f t="shared" si="0"/>
        <v>0</v>
      </c>
      <c r="S10" s="484">
        <f t="shared" si="0"/>
        <v>0</v>
      </c>
      <c r="T10" s="484">
        <f t="shared" si="0"/>
        <v>0</v>
      </c>
    </row>
    <row r="11" spans="2:20">
      <c r="C11" s="286" t="s">
        <v>7</v>
      </c>
      <c r="D11" s="287" t="str">
        <f>Słownik!B132</f>
        <v>Ubezpieczenia pokrycia kosztów świadczeń medycznych</v>
      </c>
      <c r="E11" s="465">
        <v>0</v>
      </c>
      <c r="F11" s="465">
        <v>0</v>
      </c>
      <c r="G11" s="480">
        <f>E11-F11</f>
        <v>0</v>
      </c>
      <c r="H11" s="465">
        <v>0</v>
      </c>
      <c r="I11" s="465">
        <v>0</v>
      </c>
      <c r="J11" s="480">
        <f>H11-I11</f>
        <v>0</v>
      </c>
      <c r="K11" s="465">
        <v>0</v>
      </c>
      <c r="L11" s="465">
        <v>0</v>
      </c>
      <c r="M11" s="484">
        <f>E11+H11+K11+L11</f>
        <v>0</v>
      </c>
      <c r="N11" s="485">
        <v>0</v>
      </c>
      <c r="O11" s="486">
        <v>0</v>
      </c>
      <c r="P11" s="487">
        <v>0</v>
      </c>
      <c r="Q11" s="486">
        <v>0</v>
      </c>
      <c r="R11" s="488">
        <v>0</v>
      </c>
      <c r="S11" s="488">
        <v>0</v>
      </c>
      <c r="T11" s="488">
        <v>0</v>
      </c>
    </row>
    <row r="12" spans="2:20">
      <c r="C12" s="288" t="s">
        <v>8</v>
      </c>
      <c r="D12" s="287" t="str">
        <f>Słownik!B133</f>
        <v>Ubezpieczenia na wypadek utraty dochodów</v>
      </c>
      <c r="E12" s="465">
        <v>0</v>
      </c>
      <c r="F12" s="465">
        <v>0</v>
      </c>
      <c r="G12" s="480">
        <f t="shared" ref="G12:G40" si="1">E12-F12</f>
        <v>0</v>
      </c>
      <c r="H12" s="465">
        <v>0</v>
      </c>
      <c r="I12" s="465">
        <v>0</v>
      </c>
      <c r="J12" s="480">
        <f t="shared" ref="J12:J40" si="2">H12-I12</f>
        <v>0</v>
      </c>
      <c r="K12" s="465">
        <v>0</v>
      </c>
      <c r="L12" s="465">
        <v>0</v>
      </c>
      <c r="M12" s="484">
        <f t="shared" ref="M12:M22" si="3">E12+H12+K12+L12</f>
        <v>0</v>
      </c>
      <c r="N12" s="489">
        <v>0</v>
      </c>
      <c r="O12" s="490">
        <v>0</v>
      </c>
      <c r="P12" s="487">
        <v>0</v>
      </c>
      <c r="Q12" s="490">
        <v>0</v>
      </c>
      <c r="R12" s="491">
        <v>0</v>
      </c>
      <c r="S12" s="491">
        <v>0</v>
      </c>
      <c r="T12" s="491">
        <v>0</v>
      </c>
    </row>
    <row r="13" spans="2:20">
      <c r="C13" s="288" t="s">
        <v>10</v>
      </c>
      <c r="D13" s="287" t="str">
        <f>Słownik!B134</f>
        <v>Ubezpieczenia pracownicze</v>
      </c>
      <c r="E13" s="465">
        <v>0</v>
      </c>
      <c r="F13" s="465">
        <v>0</v>
      </c>
      <c r="G13" s="480">
        <f t="shared" si="1"/>
        <v>0</v>
      </c>
      <c r="H13" s="465">
        <v>0</v>
      </c>
      <c r="I13" s="465">
        <v>0</v>
      </c>
      <c r="J13" s="480">
        <f t="shared" si="2"/>
        <v>0</v>
      </c>
      <c r="K13" s="465">
        <v>0</v>
      </c>
      <c r="L13" s="465">
        <v>0</v>
      </c>
      <c r="M13" s="484">
        <f t="shared" si="3"/>
        <v>0</v>
      </c>
      <c r="N13" s="489">
        <v>0</v>
      </c>
      <c r="O13" s="490">
        <v>0</v>
      </c>
      <c r="P13" s="487">
        <v>0</v>
      </c>
      <c r="Q13" s="490">
        <v>0</v>
      </c>
      <c r="R13" s="491">
        <v>0</v>
      </c>
      <c r="S13" s="491">
        <v>0</v>
      </c>
      <c r="T13" s="491">
        <v>0</v>
      </c>
    </row>
    <row r="14" spans="2:20">
      <c r="C14" s="288" t="s">
        <v>12</v>
      </c>
      <c r="D14" s="287" t="str">
        <f>Słownik!B135</f>
        <v>Ubezpieczenia OC z tyt. użytkowania pojazdów mechanicznych</v>
      </c>
      <c r="E14" s="465">
        <v>0</v>
      </c>
      <c r="F14" s="465">
        <v>0</v>
      </c>
      <c r="G14" s="480">
        <f t="shared" si="1"/>
        <v>0</v>
      </c>
      <c r="H14" s="465">
        <v>0</v>
      </c>
      <c r="I14" s="465">
        <v>0</v>
      </c>
      <c r="J14" s="480">
        <f t="shared" si="2"/>
        <v>0</v>
      </c>
      <c r="K14" s="465">
        <v>0</v>
      </c>
      <c r="L14" s="465">
        <v>0</v>
      </c>
      <c r="M14" s="484">
        <f t="shared" si="3"/>
        <v>0</v>
      </c>
      <c r="N14" s="489">
        <v>0</v>
      </c>
      <c r="O14" s="490">
        <v>0</v>
      </c>
      <c r="P14" s="487">
        <v>0</v>
      </c>
      <c r="Q14" s="490">
        <v>0</v>
      </c>
      <c r="R14" s="491">
        <v>0</v>
      </c>
      <c r="S14" s="491">
        <v>0</v>
      </c>
      <c r="T14" s="491">
        <v>0</v>
      </c>
    </row>
    <row r="15" spans="2:20">
      <c r="C15" s="288" t="s">
        <v>14</v>
      </c>
      <c r="D15" s="287" t="str">
        <f>Słownik!B136</f>
        <v>Pozostałe ubezpieczenia pojazdów</v>
      </c>
      <c r="E15" s="465">
        <v>0</v>
      </c>
      <c r="F15" s="465">
        <v>0</v>
      </c>
      <c r="G15" s="480">
        <f t="shared" si="1"/>
        <v>0</v>
      </c>
      <c r="H15" s="465">
        <v>0</v>
      </c>
      <c r="I15" s="465">
        <v>0</v>
      </c>
      <c r="J15" s="480">
        <f t="shared" si="2"/>
        <v>0</v>
      </c>
      <c r="K15" s="465">
        <v>0</v>
      </c>
      <c r="L15" s="465">
        <v>0</v>
      </c>
      <c r="M15" s="484">
        <f t="shared" si="3"/>
        <v>0</v>
      </c>
      <c r="N15" s="489">
        <v>0</v>
      </c>
      <c r="O15" s="490">
        <v>0</v>
      </c>
      <c r="P15" s="487">
        <v>0</v>
      </c>
      <c r="Q15" s="490">
        <v>0</v>
      </c>
      <c r="R15" s="491">
        <v>0</v>
      </c>
      <c r="S15" s="491">
        <v>0</v>
      </c>
      <c r="T15" s="491">
        <v>0</v>
      </c>
    </row>
    <row r="16" spans="2:20">
      <c r="C16" s="288" t="s">
        <v>15</v>
      </c>
      <c r="D16" s="287" t="str">
        <f>Słownik!B137</f>
        <v>Ubezpieczenia morskie, lotnicze i transportowe</v>
      </c>
      <c r="E16" s="465">
        <v>0</v>
      </c>
      <c r="F16" s="465">
        <v>0</v>
      </c>
      <c r="G16" s="480">
        <f t="shared" si="1"/>
        <v>0</v>
      </c>
      <c r="H16" s="465">
        <v>0</v>
      </c>
      <c r="I16" s="465">
        <v>0</v>
      </c>
      <c r="J16" s="480">
        <f t="shared" si="2"/>
        <v>0</v>
      </c>
      <c r="K16" s="465">
        <v>0</v>
      </c>
      <c r="L16" s="465">
        <v>0</v>
      </c>
      <c r="M16" s="484">
        <f t="shared" si="3"/>
        <v>0</v>
      </c>
      <c r="N16" s="489">
        <v>0</v>
      </c>
      <c r="O16" s="490">
        <v>0</v>
      </c>
      <c r="P16" s="487">
        <v>0</v>
      </c>
      <c r="Q16" s="490">
        <v>0</v>
      </c>
      <c r="R16" s="491">
        <v>0</v>
      </c>
      <c r="S16" s="491">
        <v>0</v>
      </c>
      <c r="T16" s="491">
        <v>0</v>
      </c>
    </row>
    <row r="17" spans="3:20">
      <c r="C17" s="288" t="s">
        <v>16</v>
      </c>
      <c r="D17" s="287" t="str">
        <f>Słownik!B138</f>
        <v>Ubezpieczenia od ognia i pozostałych szkód rzeczowych</v>
      </c>
      <c r="E17" s="465">
        <v>0</v>
      </c>
      <c r="F17" s="465">
        <v>0</v>
      </c>
      <c r="G17" s="480">
        <f t="shared" si="1"/>
        <v>0</v>
      </c>
      <c r="H17" s="465">
        <v>0</v>
      </c>
      <c r="I17" s="465">
        <v>0</v>
      </c>
      <c r="J17" s="480">
        <f t="shared" si="2"/>
        <v>0</v>
      </c>
      <c r="K17" s="465">
        <v>0</v>
      </c>
      <c r="L17" s="465">
        <v>0</v>
      </c>
      <c r="M17" s="484">
        <f t="shared" si="3"/>
        <v>0</v>
      </c>
      <c r="N17" s="489">
        <v>0</v>
      </c>
      <c r="O17" s="490">
        <v>0</v>
      </c>
      <c r="P17" s="487">
        <v>0</v>
      </c>
      <c r="Q17" s="490">
        <v>0</v>
      </c>
      <c r="R17" s="491">
        <v>0</v>
      </c>
      <c r="S17" s="491">
        <v>0</v>
      </c>
      <c r="T17" s="491">
        <v>0</v>
      </c>
    </row>
    <row r="18" spans="3:20">
      <c r="C18" s="288" t="s">
        <v>17</v>
      </c>
      <c r="D18" s="287" t="str">
        <f>Słownik!B139</f>
        <v>Ubezpieczenia OC ogólnej</v>
      </c>
      <c r="E18" s="465">
        <v>0</v>
      </c>
      <c r="F18" s="465">
        <v>0</v>
      </c>
      <c r="G18" s="480">
        <f t="shared" si="1"/>
        <v>0</v>
      </c>
      <c r="H18" s="465">
        <v>0</v>
      </c>
      <c r="I18" s="465">
        <v>0</v>
      </c>
      <c r="J18" s="480">
        <f t="shared" si="2"/>
        <v>0</v>
      </c>
      <c r="K18" s="465">
        <v>0</v>
      </c>
      <c r="L18" s="465">
        <v>0</v>
      </c>
      <c r="M18" s="484">
        <f t="shared" si="3"/>
        <v>0</v>
      </c>
      <c r="N18" s="489">
        <v>0</v>
      </c>
      <c r="O18" s="490">
        <v>0</v>
      </c>
      <c r="P18" s="487">
        <v>0</v>
      </c>
      <c r="Q18" s="490">
        <v>0</v>
      </c>
      <c r="R18" s="491">
        <v>0</v>
      </c>
      <c r="S18" s="491">
        <v>0</v>
      </c>
      <c r="T18" s="491">
        <v>0</v>
      </c>
    </row>
    <row r="19" spans="3:20">
      <c r="C19" s="288" t="s">
        <v>19</v>
      </c>
      <c r="D19" s="287" t="str">
        <f>Słownik!B140</f>
        <v>Ubezpieczenia kredytu i gwarancji ubezpieczeniowej</v>
      </c>
      <c r="E19" s="465">
        <v>0</v>
      </c>
      <c r="F19" s="465">
        <v>0</v>
      </c>
      <c r="G19" s="480">
        <f t="shared" si="1"/>
        <v>0</v>
      </c>
      <c r="H19" s="465">
        <v>0</v>
      </c>
      <c r="I19" s="465">
        <v>0</v>
      </c>
      <c r="J19" s="480">
        <f t="shared" si="2"/>
        <v>0</v>
      </c>
      <c r="K19" s="465">
        <v>0</v>
      </c>
      <c r="L19" s="465">
        <v>0</v>
      </c>
      <c r="M19" s="484">
        <f t="shared" si="3"/>
        <v>0</v>
      </c>
      <c r="N19" s="489">
        <v>0</v>
      </c>
      <c r="O19" s="490">
        <v>0</v>
      </c>
      <c r="P19" s="487">
        <v>0</v>
      </c>
      <c r="Q19" s="490">
        <v>0</v>
      </c>
      <c r="R19" s="491">
        <v>0</v>
      </c>
      <c r="S19" s="491">
        <v>0</v>
      </c>
      <c r="T19" s="491">
        <v>0</v>
      </c>
    </row>
    <row r="20" spans="3:20">
      <c r="C20" s="288" t="s">
        <v>20</v>
      </c>
      <c r="D20" s="287" t="str">
        <f>Słownik!B141</f>
        <v>Ubezpieczenia ochrony prawnej</v>
      </c>
      <c r="E20" s="465">
        <v>0</v>
      </c>
      <c r="F20" s="465">
        <v>0</v>
      </c>
      <c r="G20" s="480">
        <f t="shared" si="1"/>
        <v>0</v>
      </c>
      <c r="H20" s="465">
        <v>0</v>
      </c>
      <c r="I20" s="465">
        <v>0</v>
      </c>
      <c r="J20" s="480">
        <f t="shared" si="2"/>
        <v>0</v>
      </c>
      <c r="K20" s="465">
        <v>0</v>
      </c>
      <c r="L20" s="465">
        <v>0</v>
      </c>
      <c r="M20" s="484">
        <f>E20+H20+K20+L20</f>
        <v>0</v>
      </c>
      <c r="N20" s="489">
        <v>0</v>
      </c>
      <c r="O20" s="490">
        <v>0</v>
      </c>
      <c r="P20" s="487">
        <v>0</v>
      </c>
      <c r="Q20" s="490">
        <v>0</v>
      </c>
      <c r="R20" s="491">
        <v>0</v>
      </c>
      <c r="S20" s="491">
        <v>0</v>
      </c>
      <c r="T20" s="491">
        <v>0</v>
      </c>
    </row>
    <row r="21" spans="3:20">
      <c r="C21" s="288" t="s">
        <v>21</v>
      </c>
      <c r="D21" s="287" t="str">
        <f>Słownik!B142</f>
        <v>Ubezpieczenia świadczenia pomocy</v>
      </c>
      <c r="E21" s="465">
        <v>0</v>
      </c>
      <c r="F21" s="465">
        <v>0</v>
      </c>
      <c r="G21" s="480">
        <f t="shared" si="1"/>
        <v>0</v>
      </c>
      <c r="H21" s="465">
        <v>0</v>
      </c>
      <c r="I21" s="465">
        <v>0</v>
      </c>
      <c r="J21" s="480">
        <f t="shared" si="2"/>
        <v>0</v>
      </c>
      <c r="K21" s="465">
        <v>0</v>
      </c>
      <c r="L21" s="465">
        <v>0</v>
      </c>
      <c r="M21" s="484">
        <f t="shared" si="3"/>
        <v>0</v>
      </c>
      <c r="N21" s="489">
        <v>0</v>
      </c>
      <c r="O21" s="490">
        <v>0</v>
      </c>
      <c r="P21" s="487">
        <v>0</v>
      </c>
      <c r="Q21" s="490">
        <v>0</v>
      </c>
      <c r="R21" s="491">
        <v>0</v>
      </c>
      <c r="S21" s="491">
        <v>0</v>
      </c>
      <c r="T21" s="491">
        <v>0</v>
      </c>
    </row>
    <row r="22" spans="3:20">
      <c r="C22" s="289" t="s">
        <v>22</v>
      </c>
      <c r="D22" s="290" t="str">
        <f>Słownik!B143</f>
        <v>Ubezpieczenia różnych ryzyk finansowych</v>
      </c>
      <c r="E22" s="465">
        <v>0</v>
      </c>
      <c r="F22" s="465">
        <v>0</v>
      </c>
      <c r="G22" s="480">
        <f t="shared" si="1"/>
        <v>0</v>
      </c>
      <c r="H22" s="465">
        <v>0</v>
      </c>
      <c r="I22" s="465">
        <v>0</v>
      </c>
      <c r="J22" s="480">
        <f t="shared" si="2"/>
        <v>0</v>
      </c>
      <c r="K22" s="465">
        <v>0</v>
      </c>
      <c r="L22" s="465">
        <v>0</v>
      </c>
      <c r="M22" s="484">
        <f t="shared" si="3"/>
        <v>0</v>
      </c>
      <c r="N22" s="492">
        <v>0</v>
      </c>
      <c r="O22" s="466">
        <v>0</v>
      </c>
      <c r="P22" s="487">
        <v>0</v>
      </c>
      <c r="Q22" s="466">
        <v>0</v>
      </c>
      <c r="R22" s="493">
        <v>0</v>
      </c>
      <c r="S22" s="493">
        <v>0</v>
      </c>
      <c r="T22" s="493">
        <v>0</v>
      </c>
    </row>
    <row r="23" spans="3:20" ht="15.75" customHeight="1">
      <c r="C23" s="849" t="str">
        <f>Słownik!B144</f>
        <v>Zobowiązania z ubezpieczeń innych niż na życie - reasekuracja proporcjonalna</v>
      </c>
      <c r="D23" s="849"/>
      <c r="E23" s="480">
        <f t="shared" ref="E23:T23" si="4">SUM(E24:E35)</f>
        <v>0</v>
      </c>
      <c r="F23" s="480">
        <f t="shared" si="4"/>
        <v>0</v>
      </c>
      <c r="G23" s="480">
        <f t="shared" si="4"/>
        <v>0</v>
      </c>
      <c r="H23" s="480">
        <f t="shared" si="4"/>
        <v>0</v>
      </c>
      <c r="I23" s="480">
        <f t="shared" si="4"/>
        <v>0</v>
      </c>
      <c r="J23" s="480">
        <f t="shared" si="4"/>
        <v>0</v>
      </c>
      <c r="K23" s="480">
        <f t="shared" si="4"/>
        <v>0</v>
      </c>
      <c r="L23" s="480">
        <f t="shared" si="4"/>
        <v>0</v>
      </c>
      <c r="M23" s="480">
        <f>SUM(M24:M35)</f>
        <v>0</v>
      </c>
      <c r="N23" s="480">
        <f t="shared" si="4"/>
        <v>0</v>
      </c>
      <c r="O23" s="480">
        <f t="shared" si="4"/>
        <v>0</v>
      </c>
      <c r="P23" s="480">
        <f t="shared" si="4"/>
        <v>0</v>
      </c>
      <c r="Q23" s="484">
        <f t="shared" si="4"/>
        <v>0</v>
      </c>
      <c r="R23" s="484">
        <f t="shared" si="4"/>
        <v>0</v>
      </c>
      <c r="S23" s="484">
        <f t="shared" si="4"/>
        <v>0</v>
      </c>
      <c r="T23" s="484">
        <f t="shared" si="4"/>
        <v>0</v>
      </c>
    </row>
    <row r="24" spans="3:20">
      <c r="C24" s="286" t="s">
        <v>23</v>
      </c>
      <c r="D24" s="287" t="str">
        <f>Słownik!B132</f>
        <v>Ubezpieczenia pokrycia kosztów świadczeń medycznych</v>
      </c>
      <c r="E24" s="465">
        <v>0</v>
      </c>
      <c r="F24" s="465">
        <v>0</v>
      </c>
      <c r="G24" s="480">
        <f>E24-F24</f>
        <v>0</v>
      </c>
      <c r="H24" s="465">
        <v>0</v>
      </c>
      <c r="I24" s="465">
        <v>0</v>
      </c>
      <c r="J24" s="480">
        <f>H24-I24</f>
        <v>0</v>
      </c>
      <c r="K24" s="465">
        <v>0</v>
      </c>
      <c r="L24" s="465">
        <v>0</v>
      </c>
      <c r="M24" s="480">
        <f>E24+H24+K24+L24</f>
        <v>0</v>
      </c>
      <c r="N24" s="485">
        <v>0</v>
      </c>
      <c r="O24" s="486">
        <v>0</v>
      </c>
      <c r="P24" s="487">
        <v>0</v>
      </c>
      <c r="Q24" s="486">
        <v>0</v>
      </c>
      <c r="R24" s="488">
        <v>0</v>
      </c>
      <c r="S24" s="488">
        <v>0</v>
      </c>
      <c r="T24" s="488">
        <v>0</v>
      </c>
    </row>
    <row r="25" spans="3:20">
      <c r="C25" s="288" t="s">
        <v>24</v>
      </c>
      <c r="D25" s="287" t="str">
        <f>Słownik!B133</f>
        <v>Ubezpieczenia na wypadek utraty dochodów</v>
      </c>
      <c r="E25" s="465">
        <v>0</v>
      </c>
      <c r="F25" s="465">
        <v>0</v>
      </c>
      <c r="G25" s="480">
        <f t="shared" si="1"/>
        <v>0</v>
      </c>
      <c r="H25" s="465">
        <v>0</v>
      </c>
      <c r="I25" s="465">
        <v>0</v>
      </c>
      <c r="J25" s="480">
        <f t="shared" si="2"/>
        <v>0</v>
      </c>
      <c r="K25" s="465">
        <v>0</v>
      </c>
      <c r="L25" s="465">
        <v>0</v>
      </c>
      <c r="M25" s="480">
        <f>E25+H25+K25+L25</f>
        <v>0</v>
      </c>
      <c r="N25" s="489">
        <v>0</v>
      </c>
      <c r="O25" s="490">
        <v>0</v>
      </c>
      <c r="P25" s="487">
        <v>0</v>
      </c>
      <c r="Q25" s="490">
        <v>0</v>
      </c>
      <c r="R25" s="491">
        <v>0</v>
      </c>
      <c r="S25" s="491">
        <v>0</v>
      </c>
      <c r="T25" s="491">
        <v>0</v>
      </c>
    </row>
    <row r="26" spans="3:20">
      <c r="C26" s="288" t="s">
        <v>25</v>
      </c>
      <c r="D26" s="287" t="str">
        <f>Słownik!B134</f>
        <v>Ubezpieczenia pracownicze</v>
      </c>
      <c r="E26" s="465">
        <v>0</v>
      </c>
      <c r="F26" s="465">
        <v>0</v>
      </c>
      <c r="G26" s="480">
        <f t="shared" si="1"/>
        <v>0</v>
      </c>
      <c r="H26" s="465">
        <v>0</v>
      </c>
      <c r="I26" s="465">
        <v>0</v>
      </c>
      <c r="J26" s="480">
        <f t="shared" si="2"/>
        <v>0</v>
      </c>
      <c r="K26" s="465">
        <v>0</v>
      </c>
      <c r="L26" s="465">
        <v>0</v>
      </c>
      <c r="M26" s="480">
        <f t="shared" ref="M26:M35" si="5">E26+H26+K26+L26</f>
        <v>0</v>
      </c>
      <c r="N26" s="489">
        <v>0</v>
      </c>
      <c r="O26" s="490">
        <v>0</v>
      </c>
      <c r="P26" s="487">
        <v>0</v>
      </c>
      <c r="Q26" s="490">
        <v>0</v>
      </c>
      <c r="R26" s="491">
        <v>0</v>
      </c>
      <c r="S26" s="491">
        <v>0</v>
      </c>
      <c r="T26" s="491">
        <v>0</v>
      </c>
    </row>
    <row r="27" spans="3:20">
      <c r="C27" s="288" t="s">
        <v>26</v>
      </c>
      <c r="D27" s="287" t="str">
        <f>Słownik!B135</f>
        <v>Ubezpieczenia OC z tyt. użytkowania pojazdów mechanicznych</v>
      </c>
      <c r="E27" s="465">
        <v>0</v>
      </c>
      <c r="F27" s="465">
        <v>0</v>
      </c>
      <c r="G27" s="480">
        <f t="shared" si="1"/>
        <v>0</v>
      </c>
      <c r="H27" s="465">
        <v>0</v>
      </c>
      <c r="I27" s="465">
        <v>0</v>
      </c>
      <c r="J27" s="480">
        <f t="shared" si="2"/>
        <v>0</v>
      </c>
      <c r="K27" s="465">
        <v>0</v>
      </c>
      <c r="L27" s="465">
        <v>0</v>
      </c>
      <c r="M27" s="480">
        <f t="shared" si="5"/>
        <v>0</v>
      </c>
      <c r="N27" s="489">
        <v>0</v>
      </c>
      <c r="O27" s="490">
        <v>0</v>
      </c>
      <c r="P27" s="487">
        <v>0</v>
      </c>
      <c r="Q27" s="490">
        <v>0</v>
      </c>
      <c r="R27" s="491">
        <v>0</v>
      </c>
      <c r="S27" s="491">
        <v>0</v>
      </c>
      <c r="T27" s="491">
        <v>0</v>
      </c>
    </row>
    <row r="28" spans="3:20">
      <c r="C28" s="288" t="s">
        <v>27</v>
      </c>
      <c r="D28" s="287" t="str">
        <f>Słownik!B136</f>
        <v>Pozostałe ubezpieczenia pojazdów</v>
      </c>
      <c r="E28" s="465">
        <v>0</v>
      </c>
      <c r="F28" s="465">
        <v>0</v>
      </c>
      <c r="G28" s="480">
        <f t="shared" si="1"/>
        <v>0</v>
      </c>
      <c r="H28" s="465">
        <v>0</v>
      </c>
      <c r="I28" s="465">
        <v>0</v>
      </c>
      <c r="J28" s="480">
        <f t="shared" si="2"/>
        <v>0</v>
      </c>
      <c r="K28" s="465">
        <v>0</v>
      </c>
      <c r="L28" s="465">
        <v>0</v>
      </c>
      <c r="M28" s="480">
        <f t="shared" si="5"/>
        <v>0</v>
      </c>
      <c r="N28" s="489">
        <v>0</v>
      </c>
      <c r="O28" s="490">
        <v>0</v>
      </c>
      <c r="P28" s="487">
        <v>0</v>
      </c>
      <c r="Q28" s="490">
        <v>0</v>
      </c>
      <c r="R28" s="491">
        <v>0</v>
      </c>
      <c r="S28" s="491">
        <v>0</v>
      </c>
      <c r="T28" s="491">
        <v>0</v>
      </c>
    </row>
    <row r="29" spans="3:20">
      <c r="C29" s="288" t="s">
        <v>28</v>
      </c>
      <c r="D29" s="287" t="str">
        <f>Słownik!B137</f>
        <v>Ubezpieczenia morskie, lotnicze i transportowe</v>
      </c>
      <c r="E29" s="465">
        <v>0</v>
      </c>
      <c r="F29" s="465">
        <v>0</v>
      </c>
      <c r="G29" s="480">
        <f t="shared" si="1"/>
        <v>0</v>
      </c>
      <c r="H29" s="465">
        <v>0</v>
      </c>
      <c r="I29" s="465">
        <v>0</v>
      </c>
      <c r="J29" s="480">
        <f t="shared" si="2"/>
        <v>0</v>
      </c>
      <c r="K29" s="465">
        <v>0</v>
      </c>
      <c r="L29" s="465">
        <v>0</v>
      </c>
      <c r="M29" s="480">
        <f t="shared" si="5"/>
        <v>0</v>
      </c>
      <c r="N29" s="489">
        <v>0</v>
      </c>
      <c r="O29" s="490">
        <v>0</v>
      </c>
      <c r="P29" s="487">
        <v>0</v>
      </c>
      <c r="Q29" s="490">
        <v>0</v>
      </c>
      <c r="R29" s="491">
        <v>0</v>
      </c>
      <c r="S29" s="491">
        <v>0</v>
      </c>
      <c r="T29" s="491">
        <v>0</v>
      </c>
    </row>
    <row r="30" spans="3:20">
      <c r="C30" s="288" t="s">
        <v>29</v>
      </c>
      <c r="D30" s="287" t="str">
        <f>Słownik!B138</f>
        <v>Ubezpieczenia od ognia i pozostałych szkód rzeczowych</v>
      </c>
      <c r="E30" s="465">
        <v>0</v>
      </c>
      <c r="F30" s="465">
        <v>0</v>
      </c>
      <c r="G30" s="480">
        <f t="shared" si="1"/>
        <v>0</v>
      </c>
      <c r="H30" s="465">
        <v>0</v>
      </c>
      <c r="I30" s="465">
        <v>0</v>
      </c>
      <c r="J30" s="480">
        <f t="shared" si="2"/>
        <v>0</v>
      </c>
      <c r="K30" s="465">
        <v>0</v>
      </c>
      <c r="L30" s="465">
        <v>0</v>
      </c>
      <c r="M30" s="480">
        <f t="shared" si="5"/>
        <v>0</v>
      </c>
      <c r="N30" s="489">
        <v>0</v>
      </c>
      <c r="O30" s="490">
        <v>0</v>
      </c>
      <c r="P30" s="487">
        <v>0</v>
      </c>
      <c r="Q30" s="490">
        <v>0</v>
      </c>
      <c r="R30" s="491">
        <v>0</v>
      </c>
      <c r="S30" s="491">
        <v>0</v>
      </c>
      <c r="T30" s="491">
        <v>0</v>
      </c>
    </row>
    <row r="31" spans="3:20">
      <c r="C31" s="288" t="s">
        <v>31</v>
      </c>
      <c r="D31" s="287" t="str">
        <f>Słownik!B139</f>
        <v>Ubezpieczenia OC ogólnej</v>
      </c>
      <c r="E31" s="465">
        <v>0</v>
      </c>
      <c r="F31" s="465">
        <v>0</v>
      </c>
      <c r="G31" s="480">
        <f t="shared" si="1"/>
        <v>0</v>
      </c>
      <c r="H31" s="465">
        <v>0</v>
      </c>
      <c r="I31" s="465">
        <v>0</v>
      </c>
      <c r="J31" s="480">
        <f t="shared" si="2"/>
        <v>0</v>
      </c>
      <c r="K31" s="465">
        <v>0</v>
      </c>
      <c r="L31" s="465">
        <v>0</v>
      </c>
      <c r="M31" s="480">
        <f t="shared" si="5"/>
        <v>0</v>
      </c>
      <c r="N31" s="489">
        <v>0</v>
      </c>
      <c r="O31" s="490">
        <v>0</v>
      </c>
      <c r="P31" s="487">
        <v>0</v>
      </c>
      <c r="Q31" s="490">
        <v>0</v>
      </c>
      <c r="R31" s="491">
        <v>0</v>
      </c>
      <c r="S31" s="491">
        <v>0</v>
      </c>
      <c r="T31" s="491">
        <v>0</v>
      </c>
    </row>
    <row r="32" spans="3:20">
      <c r="C32" s="288" t="s">
        <v>32</v>
      </c>
      <c r="D32" s="287" t="str">
        <f>Słownik!B140</f>
        <v>Ubezpieczenia kredytu i gwarancji ubezpieczeniowej</v>
      </c>
      <c r="E32" s="465">
        <v>0</v>
      </c>
      <c r="F32" s="465">
        <v>0</v>
      </c>
      <c r="G32" s="480">
        <f t="shared" si="1"/>
        <v>0</v>
      </c>
      <c r="H32" s="465">
        <v>0</v>
      </c>
      <c r="I32" s="465">
        <v>0</v>
      </c>
      <c r="J32" s="480">
        <f t="shared" si="2"/>
        <v>0</v>
      </c>
      <c r="K32" s="465">
        <v>0</v>
      </c>
      <c r="L32" s="465">
        <v>0</v>
      </c>
      <c r="M32" s="480">
        <f t="shared" si="5"/>
        <v>0</v>
      </c>
      <c r="N32" s="489">
        <v>0</v>
      </c>
      <c r="O32" s="490">
        <v>0</v>
      </c>
      <c r="P32" s="487">
        <v>0</v>
      </c>
      <c r="Q32" s="490">
        <v>0</v>
      </c>
      <c r="R32" s="491">
        <v>0</v>
      </c>
      <c r="S32" s="491">
        <v>0</v>
      </c>
      <c r="T32" s="491">
        <v>0</v>
      </c>
    </row>
    <row r="33" spans="2:20">
      <c r="C33" s="288" t="s">
        <v>33</v>
      </c>
      <c r="D33" s="287" t="str">
        <f>Słownik!B141</f>
        <v>Ubezpieczenia ochrony prawnej</v>
      </c>
      <c r="E33" s="465">
        <v>0</v>
      </c>
      <c r="F33" s="465">
        <v>0</v>
      </c>
      <c r="G33" s="480">
        <f t="shared" si="1"/>
        <v>0</v>
      </c>
      <c r="H33" s="465">
        <v>0</v>
      </c>
      <c r="I33" s="465">
        <v>0</v>
      </c>
      <c r="J33" s="480">
        <f t="shared" si="2"/>
        <v>0</v>
      </c>
      <c r="K33" s="465">
        <v>0</v>
      </c>
      <c r="L33" s="465">
        <v>0</v>
      </c>
      <c r="M33" s="480">
        <f t="shared" si="5"/>
        <v>0</v>
      </c>
      <c r="N33" s="489">
        <v>0</v>
      </c>
      <c r="O33" s="490">
        <v>0</v>
      </c>
      <c r="P33" s="487">
        <v>0</v>
      </c>
      <c r="Q33" s="490">
        <v>0</v>
      </c>
      <c r="R33" s="491">
        <v>0</v>
      </c>
      <c r="S33" s="491">
        <v>0</v>
      </c>
      <c r="T33" s="491">
        <v>0</v>
      </c>
    </row>
    <row r="34" spans="2:20">
      <c r="C34" s="288" t="s">
        <v>34</v>
      </c>
      <c r="D34" s="287" t="str">
        <f>Słownik!B142</f>
        <v>Ubezpieczenia świadczenia pomocy</v>
      </c>
      <c r="E34" s="465">
        <v>0</v>
      </c>
      <c r="F34" s="465">
        <v>0</v>
      </c>
      <c r="G34" s="480">
        <f t="shared" si="1"/>
        <v>0</v>
      </c>
      <c r="H34" s="465">
        <v>0</v>
      </c>
      <c r="I34" s="465">
        <v>0</v>
      </c>
      <c r="J34" s="480">
        <f t="shared" si="2"/>
        <v>0</v>
      </c>
      <c r="K34" s="465">
        <v>0</v>
      </c>
      <c r="L34" s="465">
        <v>0</v>
      </c>
      <c r="M34" s="480">
        <f t="shared" si="5"/>
        <v>0</v>
      </c>
      <c r="N34" s="489">
        <v>0</v>
      </c>
      <c r="O34" s="490">
        <v>0</v>
      </c>
      <c r="P34" s="487">
        <v>0</v>
      </c>
      <c r="Q34" s="490">
        <v>0</v>
      </c>
      <c r="R34" s="491">
        <v>0</v>
      </c>
      <c r="S34" s="491">
        <v>0</v>
      </c>
      <c r="T34" s="491">
        <v>0</v>
      </c>
    </row>
    <row r="35" spans="2:20">
      <c r="C35" s="291" t="s">
        <v>36</v>
      </c>
      <c r="D35" s="287" t="str">
        <f>Słownik!B143</f>
        <v>Ubezpieczenia różnych ryzyk finansowych</v>
      </c>
      <c r="E35" s="465">
        <v>0</v>
      </c>
      <c r="F35" s="465">
        <v>0</v>
      </c>
      <c r="G35" s="480">
        <f t="shared" si="1"/>
        <v>0</v>
      </c>
      <c r="H35" s="465">
        <v>0</v>
      </c>
      <c r="I35" s="465">
        <v>0</v>
      </c>
      <c r="J35" s="480">
        <f t="shared" si="2"/>
        <v>0</v>
      </c>
      <c r="K35" s="465">
        <v>0</v>
      </c>
      <c r="L35" s="465">
        <v>0</v>
      </c>
      <c r="M35" s="480">
        <f t="shared" si="5"/>
        <v>0</v>
      </c>
      <c r="N35" s="492">
        <v>0</v>
      </c>
      <c r="O35" s="466">
        <v>0</v>
      </c>
      <c r="P35" s="494">
        <v>0</v>
      </c>
      <c r="Q35" s="466">
        <v>0</v>
      </c>
      <c r="R35" s="493">
        <v>0</v>
      </c>
      <c r="S35" s="493">
        <v>0</v>
      </c>
      <c r="T35" s="493">
        <v>0</v>
      </c>
    </row>
    <row r="36" spans="2:20" ht="15.75" customHeight="1">
      <c r="C36" s="836" t="str">
        <f>Słownik!B145</f>
        <v>Zobowiązania z ubezpieczeń innych niż na życie - reasekuracja nieproporcjonalna</v>
      </c>
      <c r="D36" s="836"/>
      <c r="E36" s="480">
        <f t="shared" ref="E36:T36" si="6">SUM(E37:E40)</f>
        <v>0</v>
      </c>
      <c r="F36" s="480">
        <f t="shared" si="6"/>
        <v>0</v>
      </c>
      <c r="G36" s="480">
        <f t="shared" si="6"/>
        <v>0</v>
      </c>
      <c r="H36" s="480">
        <f t="shared" si="6"/>
        <v>0</v>
      </c>
      <c r="I36" s="480">
        <f t="shared" si="6"/>
        <v>0</v>
      </c>
      <c r="J36" s="480">
        <f t="shared" si="6"/>
        <v>0</v>
      </c>
      <c r="K36" s="480">
        <f t="shared" si="6"/>
        <v>0</v>
      </c>
      <c r="L36" s="480">
        <f t="shared" si="6"/>
        <v>0</v>
      </c>
      <c r="M36" s="480">
        <f t="shared" si="6"/>
        <v>0</v>
      </c>
      <c r="N36" s="480">
        <f t="shared" si="6"/>
        <v>0</v>
      </c>
      <c r="O36" s="480">
        <f t="shared" si="6"/>
        <v>0</v>
      </c>
      <c r="P36" s="484">
        <f t="shared" si="6"/>
        <v>0</v>
      </c>
      <c r="Q36" s="484">
        <f t="shared" si="6"/>
        <v>0</v>
      </c>
      <c r="R36" s="484">
        <f t="shared" si="6"/>
        <v>0</v>
      </c>
      <c r="S36" s="484">
        <f t="shared" ref="S36" si="7">SUM(S37:S40)</f>
        <v>0</v>
      </c>
      <c r="T36" s="484">
        <f t="shared" si="6"/>
        <v>0</v>
      </c>
    </row>
    <row r="37" spans="2:20">
      <c r="C37" s="288" t="s">
        <v>732</v>
      </c>
      <c r="D37" s="287" t="str">
        <f>Słownik!B146</f>
        <v>Reasekuracja nieproporcjonalna ubezpieczeń zdrowotnych</v>
      </c>
      <c r="E37" s="465">
        <v>0</v>
      </c>
      <c r="F37" s="465">
        <v>0</v>
      </c>
      <c r="G37" s="480">
        <f>E37-F37</f>
        <v>0</v>
      </c>
      <c r="H37" s="465">
        <v>0</v>
      </c>
      <c r="I37" s="465">
        <v>0</v>
      </c>
      <c r="J37" s="480">
        <f>H37-I37</f>
        <v>0</v>
      </c>
      <c r="K37" s="465">
        <v>0</v>
      </c>
      <c r="L37" s="465">
        <v>0</v>
      </c>
      <c r="M37" s="480">
        <f t="shared" ref="M37:M40" si="8">E37+H37+K37+L37</f>
        <v>0</v>
      </c>
      <c r="N37" s="489">
        <v>0</v>
      </c>
      <c r="O37" s="490">
        <v>0</v>
      </c>
      <c r="P37" s="489">
        <v>0</v>
      </c>
      <c r="Q37" s="490">
        <v>0</v>
      </c>
      <c r="R37" s="490">
        <v>0</v>
      </c>
      <c r="S37" s="490">
        <v>0</v>
      </c>
      <c r="T37" s="490">
        <v>0</v>
      </c>
    </row>
    <row r="38" spans="2:20">
      <c r="C38" s="288" t="s">
        <v>733</v>
      </c>
      <c r="D38" s="287" t="str">
        <f>Słownik!B147</f>
        <v>Reasekuracja nieproporcjonalna ubezpieczeń osobowych</v>
      </c>
      <c r="E38" s="465">
        <v>0</v>
      </c>
      <c r="F38" s="465">
        <v>0</v>
      </c>
      <c r="G38" s="480">
        <f t="shared" si="1"/>
        <v>0</v>
      </c>
      <c r="H38" s="465">
        <v>0</v>
      </c>
      <c r="I38" s="465">
        <v>0</v>
      </c>
      <c r="J38" s="480">
        <f t="shared" si="2"/>
        <v>0</v>
      </c>
      <c r="K38" s="465">
        <v>0</v>
      </c>
      <c r="L38" s="465">
        <v>0</v>
      </c>
      <c r="M38" s="480">
        <f t="shared" si="8"/>
        <v>0</v>
      </c>
      <c r="N38" s="489">
        <v>0</v>
      </c>
      <c r="O38" s="490">
        <v>0</v>
      </c>
      <c r="P38" s="489">
        <v>0</v>
      </c>
      <c r="Q38" s="490">
        <v>0</v>
      </c>
      <c r="R38" s="490">
        <v>0</v>
      </c>
      <c r="S38" s="490">
        <v>0</v>
      </c>
      <c r="T38" s="490">
        <v>0</v>
      </c>
    </row>
    <row r="39" spans="2:20">
      <c r="C39" s="288" t="s">
        <v>734</v>
      </c>
      <c r="D39" s="287" t="str">
        <f>Słownik!B148</f>
        <v>Reasekuracja nieproporcjonalna ubezpieczeń morskich, lotniczych i transportowych</v>
      </c>
      <c r="E39" s="495">
        <v>0</v>
      </c>
      <c r="F39" s="495">
        <v>0</v>
      </c>
      <c r="G39" s="480">
        <f t="shared" si="1"/>
        <v>0</v>
      </c>
      <c r="H39" s="495">
        <v>0</v>
      </c>
      <c r="I39" s="495">
        <v>0</v>
      </c>
      <c r="J39" s="480">
        <f t="shared" si="2"/>
        <v>0</v>
      </c>
      <c r="K39" s="495">
        <v>0</v>
      </c>
      <c r="L39" s="465">
        <v>0</v>
      </c>
      <c r="M39" s="480">
        <f t="shared" si="8"/>
        <v>0</v>
      </c>
      <c r="N39" s="489">
        <v>0</v>
      </c>
      <c r="O39" s="490">
        <v>0</v>
      </c>
      <c r="P39" s="489">
        <v>0</v>
      </c>
      <c r="Q39" s="490">
        <v>0</v>
      </c>
      <c r="R39" s="490">
        <v>0</v>
      </c>
      <c r="S39" s="490">
        <v>0</v>
      </c>
      <c r="T39" s="490">
        <v>0</v>
      </c>
    </row>
    <row r="40" spans="2:20">
      <c r="C40" s="289" t="s">
        <v>735</v>
      </c>
      <c r="D40" s="292" t="str">
        <f>Słownik!B149</f>
        <v>Reasekuracja nieproporcjonalna ubezpieczeń mienia</v>
      </c>
      <c r="E40" s="496">
        <v>0</v>
      </c>
      <c r="F40" s="496">
        <v>0</v>
      </c>
      <c r="G40" s="480">
        <f t="shared" si="1"/>
        <v>0</v>
      </c>
      <c r="H40" s="496">
        <v>0</v>
      </c>
      <c r="I40" s="496">
        <v>0</v>
      </c>
      <c r="J40" s="480">
        <f t="shared" si="2"/>
        <v>0</v>
      </c>
      <c r="K40" s="496">
        <v>0</v>
      </c>
      <c r="L40" s="496">
        <v>0</v>
      </c>
      <c r="M40" s="506">
        <f t="shared" si="8"/>
        <v>0</v>
      </c>
      <c r="N40" s="492">
        <v>0</v>
      </c>
      <c r="O40" s="466">
        <v>0</v>
      </c>
      <c r="P40" s="492">
        <v>0</v>
      </c>
      <c r="Q40" s="466">
        <v>0</v>
      </c>
      <c r="R40" s="466">
        <v>0</v>
      </c>
      <c r="S40" s="466">
        <v>0</v>
      </c>
      <c r="T40" s="466">
        <v>0</v>
      </c>
    </row>
    <row r="41" spans="2:20" ht="25.5" customHeight="1">
      <c r="C41" s="836" t="str">
        <f>Słownik!B487</f>
        <v>Rezerwy techniczno-ubezpieczeniowe obliczone z uwzględnieniem korekty dopasowującej</v>
      </c>
      <c r="D41" s="836"/>
      <c r="E41" s="544"/>
      <c r="F41" s="544"/>
      <c r="G41" s="544"/>
      <c r="H41" s="544"/>
      <c r="I41" s="544"/>
      <c r="J41" s="544"/>
      <c r="K41" s="544"/>
      <c r="L41" s="651"/>
      <c r="M41" s="656">
        <v>0</v>
      </c>
      <c r="N41" s="653"/>
      <c r="O41" s="544"/>
      <c r="P41" s="544"/>
      <c r="Q41" s="544"/>
      <c r="R41" s="544"/>
      <c r="S41" s="544"/>
      <c r="T41" s="544"/>
    </row>
    <row r="42" spans="2:20" ht="26.25" customHeight="1">
      <c r="C42" s="836" t="str">
        <f>Słownik!B488</f>
        <v>Rezerwy techniczno-ubezpieczeniowe obliczone z uwzględnieniem korekty z tytułu zmienności</v>
      </c>
      <c r="D42" s="836"/>
      <c r="E42" s="544"/>
      <c r="F42" s="544"/>
      <c r="G42" s="544"/>
      <c r="H42" s="544"/>
      <c r="I42" s="544"/>
      <c r="J42" s="544"/>
      <c r="K42" s="544"/>
      <c r="L42" s="652"/>
      <c r="M42" s="655">
        <v>0</v>
      </c>
      <c r="N42" s="654"/>
      <c r="O42" s="544"/>
      <c r="P42" s="544"/>
      <c r="Q42" s="544"/>
      <c r="R42" s="544"/>
      <c r="S42" s="544"/>
      <c r="T42" s="544"/>
    </row>
    <row r="43" spans="2:20">
      <c r="C43" s="299"/>
      <c r="D43" s="650"/>
      <c r="E43" s="544"/>
      <c r="F43" s="544"/>
      <c r="G43" s="544"/>
      <c r="H43" s="544"/>
      <c r="I43" s="544"/>
      <c r="J43" s="544"/>
      <c r="K43" s="544"/>
      <c r="L43" s="544"/>
      <c r="M43" s="544"/>
      <c r="N43" s="544"/>
      <c r="O43" s="544"/>
      <c r="P43" s="544"/>
      <c r="Q43" s="544"/>
      <c r="R43" s="544"/>
      <c r="S43" s="544"/>
      <c r="T43" s="544"/>
    </row>
    <row r="44" spans="2:20">
      <c r="E44" s="497"/>
      <c r="F44" s="497"/>
      <c r="G44" s="497"/>
      <c r="H44" s="497"/>
      <c r="I44" s="497"/>
      <c r="J44" s="497"/>
      <c r="K44" s="497"/>
      <c r="L44" s="497"/>
      <c r="M44" s="497"/>
      <c r="N44" s="497"/>
      <c r="O44" s="497"/>
      <c r="P44" s="497"/>
      <c r="Q44" s="497"/>
      <c r="R44" s="497"/>
      <c r="S44" s="497"/>
      <c r="T44" s="497"/>
    </row>
    <row r="45" spans="2:20" ht="15.75" customHeight="1">
      <c r="B45" s="840" t="str">
        <f>Słownik!B150</f>
        <v>Linie biznesu</v>
      </c>
      <c r="C45" s="856" t="str">
        <f>Słownik!B113</f>
        <v>Lp.</v>
      </c>
      <c r="D45" s="766" t="str">
        <f>Słownik!B151</f>
        <v>Segmenty - zobowiązania ubezpieczeń bezpośrednich i reasekuracji proporcjonalnej czynnej</v>
      </c>
      <c r="E45" s="848" t="str">
        <f>Słownik!B115</f>
        <v>Rezerwy techniczno-ubezpieczeniowe</v>
      </c>
      <c r="F45" s="848"/>
      <c r="G45" s="848"/>
      <c r="H45" s="848"/>
      <c r="I45" s="848"/>
      <c r="J45" s="848"/>
      <c r="K45" s="848"/>
      <c r="L45" s="848"/>
      <c r="M45" s="498"/>
      <c r="N45" s="835" t="str">
        <f>Słownik!B124</f>
        <v>Składka</v>
      </c>
      <c r="O45" s="835"/>
      <c r="P45" s="835"/>
      <c r="Q45" s="835"/>
      <c r="R45" s="835" t="str">
        <f>Słownik!B127</f>
        <v>Szacunkowa wartość składki zarobionej na udziale własnym w okresie kolejnych 12 miesięcy</v>
      </c>
      <c r="S45" s="835" t="str">
        <f>Słownik!B128</f>
        <v>Oczekiwana obecna wartość przyszłych składek zarobionych na udziale własnym po okresie kolejnych 12 miesięcy (z tytułu obowiązujących umów)</v>
      </c>
      <c r="T45" s="835" t="str">
        <f>Słownik!B130</f>
        <v>Oczekiwana obecna wartość przyszłych składek zarobionych (na udziale własnym) z tytułu przyszłych umów, które zaczną obowiązywać w ciągu kolejnych 12 m-cy, wyłączając składki zarobione z tytułu tych umów w okresie kolejnych 12 m-cy (licząc od dnia, na który wyznaczany jest wymóg SCR)</v>
      </c>
    </row>
    <row r="46" spans="2:20" ht="15.75" customHeight="1">
      <c r="B46" s="841"/>
      <c r="C46" s="857"/>
      <c r="D46" s="766"/>
      <c r="E46" s="843" t="str">
        <f>Słownik!B116</f>
        <v>Najlepsze oszacowanie - rezerwa składki</v>
      </c>
      <c r="F46" s="835"/>
      <c r="G46" s="835"/>
      <c r="H46" s="843" t="str">
        <f>Słownik!B117</f>
        <v>Najlepsze oszacowanie - rezerwa szkodowa</v>
      </c>
      <c r="I46" s="835"/>
      <c r="J46" s="835"/>
      <c r="K46" s="844" t="str">
        <f>Słownik!B121</f>
        <v>Margines ryzyka</v>
      </c>
      <c r="L46" s="844" t="str">
        <f>Słownik!B122</f>
        <v>RTU liczone jako całość</v>
      </c>
      <c r="M46" s="844" t="str">
        <f>Słownik!B123</f>
        <v>RTU razem</v>
      </c>
      <c r="N46" s="843" t="str">
        <f>Słownik!B125</f>
        <v>Przypisana</v>
      </c>
      <c r="O46" s="835"/>
      <c r="P46" s="843" t="str">
        <f>Słownik!B126</f>
        <v>Zarobiona</v>
      </c>
      <c r="Q46" s="835"/>
      <c r="R46" s="835"/>
      <c r="S46" s="835"/>
      <c r="T46" s="835"/>
    </row>
    <row r="47" spans="2:20" ht="61.5" customHeight="1">
      <c r="B47" s="842"/>
      <c r="C47" s="858"/>
      <c r="D47" s="766"/>
      <c r="E47" s="499" t="str">
        <f>Słownik!B118</f>
        <v>Brutto</v>
      </c>
      <c r="F47" s="500" t="str">
        <f>Słownik!B119</f>
        <v xml:space="preserve">Kwoty należne z umów reasekuracji </v>
      </c>
      <c r="G47" s="500" t="str">
        <f>Słownik!B120</f>
        <v>Na udziale własnym</v>
      </c>
      <c r="H47" s="499" t="str">
        <f>Słownik!B118</f>
        <v>Brutto</v>
      </c>
      <c r="I47" s="500" t="str">
        <f>Słownik!B119</f>
        <v xml:space="preserve">Kwoty należne z umów reasekuracji </v>
      </c>
      <c r="J47" s="500" t="str">
        <f>Słownik!B120</f>
        <v>Na udziale własnym</v>
      </c>
      <c r="K47" s="845"/>
      <c r="L47" s="845"/>
      <c r="M47" s="845"/>
      <c r="N47" s="499" t="str">
        <f>Słownik!B118</f>
        <v>Brutto</v>
      </c>
      <c r="O47" s="500" t="str">
        <f>Słownik!B120</f>
        <v>Na udziale własnym</v>
      </c>
      <c r="P47" s="499" t="str">
        <f>Słownik!B118</f>
        <v>Brutto</v>
      </c>
      <c r="Q47" s="500" t="str">
        <f>Słownik!B120</f>
        <v>Na udziale własnym</v>
      </c>
      <c r="R47" s="835"/>
      <c r="S47" s="835"/>
      <c r="T47" s="835"/>
    </row>
    <row r="48" spans="2:20">
      <c r="B48" s="293" t="s">
        <v>765</v>
      </c>
      <c r="C48" s="293" t="s">
        <v>7</v>
      </c>
      <c r="D48" s="294" t="str">
        <f>Słownik!B135</f>
        <v>Ubezpieczenia OC z tyt. użytkowania pojazdów mechanicznych</v>
      </c>
      <c r="E48" s="484">
        <f t="shared" ref="E48:F56" si="9">E14+E27</f>
        <v>0</v>
      </c>
      <c r="F48" s="484">
        <f t="shared" si="9"/>
        <v>0</v>
      </c>
      <c r="G48" s="484">
        <f>E48-F48</f>
        <v>0</v>
      </c>
      <c r="H48" s="484">
        <f t="shared" ref="H48:I56" si="10">H14+H27</f>
        <v>0</v>
      </c>
      <c r="I48" s="484">
        <f t="shared" si="10"/>
        <v>0</v>
      </c>
      <c r="J48" s="484">
        <f>H48-I48</f>
        <v>0</v>
      </c>
      <c r="K48" s="484">
        <f t="shared" ref="K48:R56" si="11">K14+K27</f>
        <v>0</v>
      </c>
      <c r="L48" s="484">
        <f t="shared" si="11"/>
        <v>0</v>
      </c>
      <c r="M48" s="484">
        <f t="shared" si="11"/>
        <v>0</v>
      </c>
      <c r="N48" s="484">
        <f t="shared" si="11"/>
        <v>0</v>
      </c>
      <c r="O48" s="484">
        <f t="shared" si="11"/>
        <v>0</v>
      </c>
      <c r="P48" s="484">
        <f t="shared" si="11"/>
        <v>0</v>
      </c>
      <c r="Q48" s="484">
        <f t="shared" si="11"/>
        <v>0</v>
      </c>
      <c r="R48" s="484">
        <f t="shared" si="11"/>
        <v>0</v>
      </c>
      <c r="S48" s="484">
        <f t="shared" ref="S48" si="12">S14+S27</f>
        <v>0</v>
      </c>
      <c r="T48" s="484">
        <f t="shared" ref="T48:T56" si="13">T14+T27</f>
        <v>0</v>
      </c>
    </row>
    <row r="49" spans="2:20">
      <c r="B49" s="288" t="s">
        <v>766</v>
      </c>
      <c r="C49" s="288" t="s">
        <v>8</v>
      </c>
      <c r="D49" s="294" t="str">
        <f>Słownik!B136</f>
        <v>Pozostałe ubezpieczenia pojazdów</v>
      </c>
      <c r="E49" s="480">
        <f t="shared" si="9"/>
        <v>0</v>
      </c>
      <c r="F49" s="480">
        <f t="shared" si="9"/>
        <v>0</v>
      </c>
      <c r="G49" s="480">
        <f t="shared" ref="G49:G59" si="14">E49-F49</f>
        <v>0</v>
      </c>
      <c r="H49" s="480">
        <f t="shared" si="10"/>
        <v>0</v>
      </c>
      <c r="I49" s="480">
        <f t="shared" si="10"/>
        <v>0</v>
      </c>
      <c r="J49" s="480">
        <f t="shared" ref="J49:J59" si="15">H49-I49</f>
        <v>0</v>
      </c>
      <c r="K49" s="480">
        <f t="shared" si="11"/>
        <v>0</v>
      </c>
      <c r="L49" s="480">
        <f t="shared" si="11"/>
        <v>0</v>
      </c>
      <c r="M49" s="484">
        <f t="shared" si="11"/>
        <v>0</v>
      </c>
      <c r="N49" s="480">
        <f t="shared" si="11"/>
        <v>0</v>
      </c>
      <c r="O49" s="480">
        <f t="shared" si="11"/>
        <v>0</v>
      </c>
      <c r="P49" s="480">
        <f t="shared" si="11"/>
        <v>0</v>
      </c>
      <c r="Q49" s="480">
        <f t="shared" si="11"/>
        <v>0</v>
      </c>
      <c r="R49" s="480">
        <f t="shared" si="11"/>
        <v>0</v>
      </c>
      <c r="S49" s="480">
        <f t="shared" ref="S49" si="16">S15+S28</f>
        <v>0</v>
      </c>
      <c r="T49" s="480">
        <f t="shared" si="13"/>
        <v>0</v>
      </c>
    </row>
    <row r="50" spans="2:20">
      <c r="B50" s="288" t="s">
        <v>767</v>
      </c>
      <c r="C50" s="288" t="s">
        <v>10</v>
      </c>
      <c r="D50" s="294" t="str">
        <f>Słownik!B137</f>
        <v>Ubezpieczenia morskie, lotnicze i transportowe</v>
      </c>
      <c r="E50" s="480">
        <f t="shared" si="9"/>
        <v>0</v>
      </c>
      <c r="F50" s="480">
        <f t="shared" si="9"/>
        <v>0</v>
      </c>
      <c r="G50" s="480">
        <f t="shared" si="14"/>
        <v>0</v>
      </c>
      <c r="H50" s="480">
        <f t="shared" si="10"/>
        <v>0</v>
      </c>
      <c r="I50" s="480">
        <f t="shared" si="10"/>
        <v>0</v>
      </c>
      <c r="J50" s="480">
        <f t="shared" si="15"/>
        <v>0</v>
      </c>
      <c r="K50" s="480">
        <f t="shared" si="11"/>
        <v>0</v>
      </c>
      <c r="L50" s="480">
        <f t="shared" si="11"/>
        <v>0</v>
      </c>
      <c r="M50" s="484">
        <f t="shared" si="11"/>
        <v>0</v>
      </c>
      <c r="N50" s="480">
        <f t="shared" si="11"/>
        <v>0</v>
      </c>
      <c r="O50" s="480">
        <f t="shared" si="11"/>
        <v>0</v>
      </c>
      <c r="P50" s="480">
        <f t="shared" si="11"/>
        <v>0</v>
      </c>
      <c r="Q50" s="480">
        <f t="shared" si="11"/>
        <v>0</v>
      </c>
      <c r="R50" s="480">
        <f t="shared" si="11"/>
        <v>0</v>
      </c>
      <c r="S50" s="480">
        <f t="shared" ref="S50" si="17">S16+S29</f>
        <v>0</v>
      </c>
      <c r="T50" s="480">
        <f t="shared" si="13"/>
        <v>0</v>
      </c>
    </row>
    <row r="51" spans="2:20">
      <c r="B51" s="288" t="s">
        <v>768</v>
      </c>
      <c r="C51" s="288" t="s">
        <v>12</v>
      </c>
      <c r="D51" s="294" t="str">
        <f>Słownik!B138</f>
        <v>Ubezpieczenia od ognia i pozostałych szkód rzeczowych</v>
      </c>
      <c r="E51" s="480">
        <f t="shared" si="9"/>
        <v>0</v>
      </c>
      <c r="F51" s="480">
        <f t="shared" si="9"/>
        <v>0</v>
      </c>
      <c r="G51" s="480">
        <f t="shared" si="14"/>
        <v>0</v>
      </c>
      <c r="H51" s="480">
        <f t="shared" si="10"/>
        <v>0</v>
      </c>
      <c r="I51" s="480">
        <f t="shared" si="10"/>
        <v>0</v>
      </c>
      <c r="J51" s="480">
        <f t="shared" si="15"/>
        <v>0</v>
      </c>
      <c r="K51" s="480">
        <f t="shared" si="11"/>
        <v>0</v>
      </c>
      <c r="L51" s="480">
        <f t="shared" si="11"/>
        <v>0</v>
      </c>
      <c r="M51" s="484">
        <f t="shared" si="11"/>
        <v>0</v>
      </c>
      <c r="N51" s="480">
        <f t="shared" si="11"/>
        <v>0</v>
      </c>
      <c r="O51" s="480">
        <f t="shared" si="11"/>
        <v>0</v>
      </c>
      <c r="P51" s="480">
        <f t="shared" si="11"/>
        <v>0</v>
      </c>
      <c r="Q51" s="480">
        <f t="shared" si="11"/>
        <v>0</v>
      </c>
      <c r="R51" s="480">
        <f t="shared" si="11"/>
        <v>0</v>
      </c>
      <c r="S51" s="480">
        <f t="shared" ref="S51" si="18">S17+S30</f>
        <v>0</v>
      </c>
      <c r="T51" s="480">
        <f t="shared" si="13"/>
        <v>0</v>
      </c>
    </row>
    <row r="52" spans="2:20">
      <c r="B52" s="288" t="s">
        <v>769</v>
      </c>
      <c r="C52" s="288" t="s">
        <v>14</v>
      </c>
      <c r="D52" s="294" t="str">
        <f>Słownik!B139</f>
        <v>Ubezpieczenia OC ogólnej</v>
      </c>
      <c r="E52" s="480">
        <f t="shared" si="9"/>
        <v>0</v>
      </c>
      <c r="F52" s="480">
        <f t="shared" si="9"/>
        <v>0</v>
      </c>
      <c r="G52" s="480">
        <f t="shared" si="14"/>
        <v>0</v>
      </c>
      <c r="H52" s="480">
        <f t="shared" si="10"/>
        <v>0</v>
      </c>
      <c r="I52" s="480">
        <f t="shared" si="10"/>
        <v>0</v>
      </c>
      <c r="J52" s="480">
        <f t="shared" si="15"/>
        <v>0</v>
      </c>
      <c r="K52" s="480">
        <f t="shared" si="11"/>
        <v>0</v>
      </c>
      <c r="L52" s="480">
        <f t="shared" si="11"/>
        <v>0</v>
      </c>
      <c r="M52" s="484">
        <f t="shared" si="11"/>
        <v>0</v>
      </c>
      <c r="N52" s="480">
        <f t="shared" si="11"/>
        <v>0</v>
      </c>
      <c r="O52" s="480">
        <f t="shared" si="11"/>
        <v>0</v>
      </c>
      <c r="P52" s="480">
        <f t="shared" si="11"/>
        <v>0</v>
      </c>
      <c r="Q52" s="480">
        <f t="shared" si="11"/>
        <v>0</v>
      </c>
      <c r="R52" s="480">
        <f t="shared" si="11"/>
        <v>0</v>
      </c>
      <c r="S52" s="480">
        <f t="shared" ref="S52" si="19">S18+S31</f>
        <v>0</v>
      </c>
      <c r="T52" s="480">
        <f t="shared" si="13"/>
        <v>0</v>
      </c>
    </row>
    <row r="53" spans="2:20">
      <c r="B53" s="288" t="s">
        <v>770</v>
      </c>
      <c r="C53" s="288" t="s">
        <v>15</v>
      </c>
      <c r="D53" s="294" t="str">
        <f>Słownik!B140</f>
        <v>Ubezpieczenia kredytu i gwarancji ubezpieczeniowej</v>
      </c>
      <c r="E53" s="480">
        <f t="shared" si="9"/>
        <v>0</v>
      </c>
      <c r="F53" s="480">
        <f t="shared" si="9"/>
        <v>0</v>
      </c>
      <c r="G53" s="480">
        <f t="shared" si="14"/>
        <v>0</v>
      </c>
      <c r="H53" s="480">
        <f t="shared" si="10"/>
        <v>0</v>
      </c>
      <c r="I53" s="480">
        <f t="shared" si="10"/>
        <v>0</v>
      </c>
      <c r="J53" s="480">
        <f t="shared" si="15"/>
        <v>0</v>
      </c>
      <c r="K53" s="480">
        <f t="shared" si="11"/>
        <v>0</v>
      </c>
      <c r="L53" s="480">
        <f t="shared" si="11"/>
        <v>0</v>
      </c>
      <c r="M53" s="484">
        <f t="shared" si="11"/>
        <v>0</v>
      </c>
      <c r="N53" s="480">
        <f t="shared" si="11"/>
        <v>0</v>
      </c>
      <c r="O53" s="480">
        <f t="shared" si="11"/>
        <v>0</v>
      </c>
      <c r="P53" s="480">
        <f t="shared" si="11"/>
        <v>0</v>
      </c>
      <c r="Q53" s="480">
        <f t="shared" si="11"/>
        <v>0</v>
      </c>
      <c r="R53" s="480">
        <f t="shared" si="11"/>
        <v>0</v>
      </c>
      <c r="S53" s="480">
        <f t="shared" ref="S53" si="20">S19+S32</f>
        <v>0</v>
      </c>
      <c r="T53" s="480">
        <f t="shared" si="13"/>
        <v>0</v>
      </c>
    </row>
    <row r="54" spans="2:20">
      <c r="B54" s="288" t="s">
        <v>771</v>
      </c>
      <c r="C54" s="288" t="s">
        <v>16</v>
      </c>
      <c r="D54" s="294" t="str">
        <f>Słownik!B141</f>
        <v>Ubezpieczenia ochrony prawnej</v>
      </c>
      <c r="E54" s="480">
        <f t="shared" si="9"/>
        <v>0</v>
      </c>
      <c r="F54" s="480">
        <f t="shared" si="9"/>
        <v>0</v>
      </c>
      <c r="G54" s="480">
        <f t="shared" si="14"/>
        <v>0</v>
      </c>
      <c r="H54" s="480">
        <f t="shared" si="10"/>
        <v>0</v>
      </c>
      <c r="I54" s="480">
        <f t="shared" si="10"/>
        <v>0</v>
      </c>
      <c r="J54" s="480">
        <f t="shared" si="15"/>
        <v>0</v>
      </c>
      <c r="K54" s="480">
        <f t="shared" si="11"/>
        <v>0</v>
      </c>
      <c r="L54" s="480">
        <f t="shared" si="11"/>
        <v>0</v>
      </c>
      <c r="M54" s="484">
        <f t="shared" si="11"/>
        <v>0</v>
      </c>
      <c r="N54" s="480">
        <f t="shared" si="11"/>
        <v>0</v>
      </c>
      <c r="O54" s="480">
        <f t="shared" si="11"/>
        <v>0</v>
      </c>
      <c r="P54" s="480">
        <f t="shared" si="11"/>
        <v>0</v>
      </c>
      <c r="Q54" s="480">
        <f t="shared" si="11"/>
        <v>0</v>
      </c>
      <c r="R54" s="480">
        <f t="shared" si="11"/>
        <v>0</v>
      </c>
      <c r="S54" s="480">
        <f t="shared" ref="S54" si="21">S20+S33</f>
        <v>0</v>
      </c>
      <c r="T54" s="480">
        <f t="shared" si="13"/>
        <v>0</v>
      </c>
    </row>
    <row r="55" spans="2:20">
      <c r="B55" s="288" t="s">
        <v>772</v>
      </c>
      <c r="C55" s="288" t="s">
        <v>17</v>
      </c>
      <c r="D55" s="294" t="str">
        <f>Słownik!B142</f>
        <v>Ubezpieczenia świadczenia pomocy</v>
      </c>
      <c r="E55" s="480">
        <f t="shared" si="9"/>
        <v>0</v>
      </c>
      <c r="F55" s="480">
        <f t="shared" si="9"/>
        <v>0</v>
      </c>
      <c r="G55" s="480">
        <f t="shared" si="14"/>
        <v>0</v>
      </c>
      <c r="H55" s="480">
        <f t="shared" si="10"/>
        <v>0</v>
      </c>
      <c r="I55" s="480">
        <f t="shared" si="10"/>
        <v>0</v>
      </c>
      <c r="J55" s="480">
        <f t="shared" si="15"/>
        <v>0</v>
      </c>
      <c r="K55" s="480">
        <f t="shared" si="11"/>
        <v>0</v>
      </c>
      <c r="L55" s="480">
        <f t="shared" si="11"/>
        <v>0</v>
      </c>
      <c r="M55" s="484">
        <f t="shared" si="11"/>
        <v>0</v>
      </c>
      <c r="N55" s="480">
        <f t="shared" si="11"/>
        <v>0</v>
      </c>
      <c r="O55" s="480">
        <f t="shared" si="11"/>
        <v>0</v>
      </c>
      <c r="P55" s="480">
        <f t="shared" si="11"/>
        <v>0</v>
      </c>
      <c r="Q55" s="480">
        <f t="shared" si="11"/>
        <v>0</v>
      </c>
      <c r="R55" s="480">
        <f t="shared" si="11"/>
        <v>0</v>
      </c>
      <c r="S55" s="480">
        <f t="shared" ref="S55" si="22">S21+S34</f>
        <v>0</v>
      </c>
      <c r="T55" s="480">
        <f t="shared" si="13"/>
        <v>0</v>
      </c>
    </row>
    <row r="56" spans="2:20">
      <c r="B56" s="288" t="s">
        <v>773</v>
      </c>
      <c r="C56" s="288" t="s">
        <v>19</v>
      </c>
      <c r="D56" s="294" t="str">
        <f>Słownik!B143</f>
        <v>Ubezpieczenia różnych ryzyk finansowych</v>
      </c>
      <c r="E56" s="480">
        <f t="shared" si="9"/>
        <v>0</v>
      </c>
      <c r="F56" s="480">
        <f t="shared" si="9"/>
        <v>0</v>
      </c>
      <c r="G56" s="480">
        <f t="shared" si="14"/>
        <v>0</v>
      </c>
      <c r="H56" s="480">
        <f t="shared" si="10"/>
        <v>0</v>
      </c>
      <c r="I56" s="480">
        <f t="shared" si="10"/>
        <v>0</v>
      </c>
      <c r="J56" s="480">
        <f t="shared" si="15"/>
        <v>0</v>
      </c>
      <c r="K56" s="480">
        <f t="shared" si="11"/>
        <v>0</v>
      </c>
      <c r="L56" s="480">
        <f t="shared" si="11"/>
        <v>0</v>
      </c>
      <c r="M56" s="484">
        <f t="shared" si="11"/>
        <v>0</v>
      </c>
      <c r="N56" s="480">
        <f t="shared" si="11"/>
        <v>0</v>
      </c>
      <c r="O56" s="480">
        <f t="shared" si="11"/>
        <v>0</v>
      </c>
      <c r="P56" s="480">
        <f t="shared" si="11"/>
        <v>0</v>
      </c>
      <c r="Q56" s="480">
        <f t="shared" si="11"/>
        <v>0</v>
      </c>
      <c r="R56" s="480">
        <f t="shared" si="11"/>
        <v>0</v>
      </c>
      <c r="S56" s="480">
        <f t="shared" ref="S56" si="23">S22+S35</f>
        <v>0</v>
      </c>
      <c r="T56" s="480">
        <f t="shared" si="13"/>
        <v>0</v>
      </c>
    </row>
    <row r="57" spans="2:20">
      <c r="B57" s="288">
        <v>26</v>
      </c>
      <c r="C57" s="288" t="s">
        <v>20</v>
      </c>
      <c r="D57" s="287" t="str">
        <f>Słownik!B147</f>
        <v>Reasekuracja nieproporcjonalna ubezpieczeń osobowych</v>
      </c>
      <c r="E57" s="501">
        <f>E38</f>
        <v>0</v>
      </c>
      <c r="F57" s="501">
        <f t="shared" ref="F57:F59" si="24">F38</f>
        <v>0</v>
      </c>
      <c r="G57" s="480">
        <f t="shared" si="14"/>
        <v>0</v>
      </c>
      <c r="H57" s="501">
        <f t="shared" ref="H57:I59" si="25">H38</f>
        <v>0</v>
      </c>
      <c r="I57" s="501">
        <f t="shared" si="25"/>
        <v>0</v>
      </c>
      <c r="J57" s="480">
        <f>H57-I57</f>
        <v>0</v>
      </c>
      <c r="K57" s="501">
        <f t="shared" ref="K57:T59" si="26">K38</f>
        <v>0</v>
      </c>
      <c r="L57" s="501">
        <f t="shared" si="26"/>
        <v>0</v>
      </c>
      <c r="M57" s="501">
        <f t="shared" si="26"/>
        <v>0</v>
      </c>
      <c r="N57" s="501">
        <f t="shared" si="26"/>
        <v>0</v>
      </c>
      <c r="O57" s="501">
        <f t="shared" si="26"/>
        <v>0</v>
      </c>
      <c r="P57" s="501">
        <f t="shared" si="26"/>
        <v>0</v>
      </c>
      <c r="Q57" s="501">
        <f t="shared" si="26"/>
        <v>0</v>
      </c>
      <c r="R57" s="501">
        <f t="shared" si="26"/>
        <v>0</v>
      </c>
      <c r="S57" s="501">
        <f t="shared" ref="S57" si="27">S38</f>
        <v>0</v>
      </c>
      <c r="T57" s="501">
        <f t="shared" si="26"/>
        <v>0</v>
      </c>
    </row>
    <row r="58" spans="2:20">
      <c r="B58" s="288">
        <v>27</v>
      </c>
      <c r="C58" s="288" t="s">
        <v>21</v>
      </c>
      <c r="D58" s="287" t="str">
        <f>Słownik!B148</f>
        <v>Reasekuracja nieproporcjonalna ubezpieczeń morskich, lotniczych i transportowych</v>
      </c>
      <c r="E58" s="501">
        <f>E39</f>
        <v>0</v>
      </c>
      <c r="F58" s="501">
        <f t="shared" si="24"/>
        <v>0</v>
      </c>
      <c r="G58" s="480">
        <f t="shared" si="14"/>
        <v>0</v>
      </c>
      <c r="H58" s="501">
        <f t="shared" si="25"/>
        <v>0</v>
      </c>
      <c r="I58" s="501">
        <f t="shared" si="25"/>
        <v>0</v>
      </c>
      <c r="J58" s="480">
        <f t="shared" si="15"/>
        <v>0</v>
      </c>
      <c r="K58" s="501">
        <f t="shared" si="26"/>
        <v>0</v>
      </c>
      <c r="L58" s="501">
        <f t="shared" si="26"/>
        <v>0</v>
      </c>
      <c r="M58" s="501">
        <f t="shared" ref="M58" si="28">M39</f>
        <v>0</v>
      </c>
      <c r="N58" s="501">
        <f t="shared" si="26"/>
        <v>0</v>
      </c>
      <c r="O58" s="501">
        <f t="shared" si="26"/>
        <v>0</v>
      </c>
      <c r="P58" s="501">
        <f t="shared" si="26"/>
        <v>0</v>
      </c>
      <c r="Q58" s="501">
        <f t="shared" si="26"/>
        <v>0</v>
      </c>
      <c r="R58" s="501">
        <f t="shared" si="26"/>
        <v>0</v>
      </c>
      <c r="S58" s="501">
        <f t="shared" ref="S58" si="29">S39</f>
        <v>0</v>
      </c>
      <c r="T58" s="501">
        <f t="shared" si="26"/>
        <v>0</v>
      </c>
    </row>
    <row r="59" spans="2:20">
      <c r="B59" s="289">
        <v>28</v>
      </c>
      <c r="C59" s="288" t="s">
        <v>22</v>
      </c>
      <c r="D59" s="287" t="str">
        <f>Słownik!B149</f>
        <v>Reasekuracja nieproporcjonalna ubezpieczeń mienia</v>
      </c>
      <c r="E59" s="501">
        <f>E40</f>
        <v>0</v>
      </c>
      <c r="F59" s="501">
        <f t="shared" si="24"/>
        <v>0</v>
      </c>
      <c r="G59" s="480">
        <f t="shared" si="14"/>
        <v>0</v>
      </c>
      <c r="H59" s="501">
        <f t="shared" si="25"/>
        <v>0</v>
      </c>
      <c r="I59" s="501">
        <f t="shared" si="25"/>
        <v>0</v>
      </c>
      <c r="J59" s="480">
        <f t="shared" si="15"/>
        <v>0</v>
      </c>
      <c r="K59" s="501">
        <f t="shared" si="26"/>
        <v>0</v>
      </c>
      <c r="L59" s="501">
        <f t="shared" si="26"/>
        <v>0</v>
      </c>
      <c r="M59" s="501">
        <f t="shared" ref="M59" si="30">M40</f>
        <v>0</v>
      </c>
      <c r="N59" s="501">
        <f t="shared" si="26"/>
        <v>0</v>
      </c>
      <c r="O59" s="501">
        <f t="shared" si="26"/>
        <v>0</v>
      </c>
      <c r="P59" s="501">
        <f t="shared" si="26"/>
        <v>0</v>
      </c>
      <c r="Q59" s="501">
        <f t="shared" si="26"/>
        <v>0</v>
      </c>
      <c r="R59" s="501">
        <f t="shared" si="26"/>
        <v>0</v>
      </c>
      <c r="S59" s="501">
        <f t="shared" ref="S59" si="31">S40</f>
        <v>0</v>
      </c>
      <c r="T59" s="501">
        <f t="shared" si="26"/>
        <v>0</v>
      </c>
    </row>
    <row r="60" spans="2:20" ht="15.75" customHeight="1">
      <c r="B60" s="850" t="str">
        <f>Słownik!B152</f>
        <v>Zobowiązania z ubezpieczeń zdrowotnych</v>
      </c>
      <c r="C60" s="851"/>
      <c r="D60" s="852"/>
      <c r="E60" s="502"/>
      <c r="F60" s="502"/>
      <c r="G60" s="502"/>
      <c r="H60" s="502"/>
      <c r="I60" s="502"/>
      <c r="J60" s="502"/>
      <c r="K60" s="502"/>
      <c r="L60" s="502"/>
      <c r="M60" s="502"/>
      <c r="N60" s="502"/>
      <c r="O60" s="502"/>
      <c r="P60" s="502"/>
      <c r="Q60" s="502"/>
      <c r="R60" s="502"/>
      <c r="S60" s="502"/>
      <c r="T60" s="502"/>
    </row>
    <row r="61" spans="2:20">
      <c r="B61" s="293" t="s">
        <v>774</v>
      </c>
      <c r="C61" s="288" t="s">
        <v>7</v>
      </c>
      <c r="D61" s="294" t="str">
        <f>Słownik!B153</f>
        <v>Ubezpieczenia pokrycia kosztów świadczeń medycznych</v>
      </c>
      <c r="E61" s="480">
        <f>E11+E24</f>
        <v>0</v>
      </c>
      <c r="F61" s="480">
        <f t="shared" ref="F61:F63" si="32">F11+F24</f>
        <v>0</v>
      </c>
      <c r="G61" s="480">
        <f>E61-F61</f>
        <v>0</v>
      </c>
      <c r="H61" s="480">
        <f t="shared" ref="H61:I63" si="33">H11+H24</f>
        <v>0</v>
      </c>
      <c r="I61" s="480">
        <f t="shared" si="33"/>
        <v>0</v>
      </c>
      <c r="J61" s="480">
        <f>H61-I61</f>
        <v>0</v>
      </c>
      <c r="K61" s="480">
        <f t="shared" ref="K61:T63" si="34">K11+K24</f>
        <v>0</v>
      </c>
      <c r="L61" s="480">
        <f t="shared" si="34"/>
        <v>0</v>
      </c>
      <c r="M61" s="480">
        <f t="shared" si="34"/>
        <v>0</v>
      </c>
      <c r="N61" s="480">
        <f t="shared" si="34"/>
        <v>0</v>
      </c>
      <c r="O61" s="480">
        <f t="shared" si="34"/>
        <v>0</v>
      </c>
      <c r="P61" s="480">
        <f t="shared" si="34"/>
        <v>0</v>
      </c>
      <c r="Q61" s="480">
        <f t="shared" si="34"/>
        <v>0</v>
      </c>
      <c r="R61" s="480">
        <f t="shared" si="34"/>
        <v>0</v>
      </c>
      <c r="S61" s="480">
        <f t="shared" ref="S61" si="35">S11+S24</f>
        <v>0</v>
      </c>
      <c r="T61" s="480">
        <f t="shared" si="34"/>
        <v>0</v>
      </c>
    </row>
    <row r="62" spans="2:20">
      <c r="B62" s="288" t="s">
        <v>775</v>
      </c>
      <c r="C62" s="288" t="s">
        <v>8</v>
      </c>
      <c r="D62" s="287" t="str">
        <f>Słownik!B154</f>
        <v>Ubezpieczenia na wypadek utraty dochodów</v>
      </c>
      <c r="E62" s="480">
        <f>E12+E25</f>
        <v>0</v>
      </c>
      <c r="F62" s="480">
        <f t="shared" si="32"/>
        <v>0</v>
      </c>
      <c r="G62" s="480">
        <f>E62-F62</f>
        <v>0</v>
      </c>
      <c r="H62" s="480">
        <f t="shared" si="33"/>
        <v>0</v>
      </c>
      <c r="I62" s="480">
        <f t="shared" si="33"/>
        <v>0</v>
      </c>
      <c r="J62" s="480">
        <f>H62-I62</f>
        <v>0</v>
      </c>
      <c r="K62" s="480">
        <f t="shared" si="34"/>
        <v>0</v>
      </c>
      <c r="L62" s="480">
        <f t="shared" si="34"/>
        <v>0</v>
      </c>
      <c r="M62" s="480">
        <f t="shared" ref="M62" si="36">M12+M25</f>
        <v>0</v>
      </c>
      <c r="N62" s="480">
        <f t="shared" si="34"/>
        <v>0</v>
      </c>
      <c r="O62" s="480">
        <f t="shared" si="34"/>
        <v>0</v>
      </c>
      <c r="P62" s="480">
        <f t="shared" si="34"/>
        <v>0</v>
      </c>
      <c r="Q62" s="480">
        <f t="shared" si="34"/>
        <v>0</v>
      </c>
      <c r="R62" s="480">
        <f t="shared" si="34"/>
        <v>0</v>
      </c>
      <c r="S62" s="480">
        <f t="shared" ref="S62" si="37">S12+S25</f>
        <v>0</v>
      </c>
      <c r="T62" s="480">
        <f t="shared" si="34"/>
        <v>0</v>
      </c>
    </row>
    <row r="63" spans="2:20">
      <c r="B63" s="288" t="s">
        <v>776</v>
      </c>
      <c r="C63" s="288" t="s">
        <v>10</v>
      </c>
      <c r="D63" s="287" t="str">
        <f>Słownik!B155</f>
        <v>Ubezpieczenia pracownicze</v>
      </c>
      <c r="E63" s="480">
        <f>E13+E26</f>
        <v>0</v>
      </c>
      <c r="F63" s="480">
        <f t="shared" si="32"/>
        <v>0</v>
      </c>
      <c r="G63" s="480">
        <f>E63-F63</f>
        <v>0</v>
      </c>
      <c r="H63" s="480">
        <f t="shared" si="33"/>
        <v>0</v>
      </c>
      <c r="I63" s="480">
        <f t="shared" si="33"/>
        <v>0</v>
      </c>
      <c r="J63" s="480">
        <f>H63-I63</f>
        <v>0</v>
      </c>
      <c r="K63" s="480">
        <f t="shared" si="34"/>
        <v>0</v>
      </c>
      <c r="L63" s="480">
        <f t="shared" si="34"/>
        <v>0</v>
      </c>
      <c r="M63" s="480">
        <f>M13+M26</f>
        <v>0</v>
      </c>
      <c r="N63" s="480">
        <f t="shared" si="34"/>
        <v>0</v>
      </c>
      <c r="O63" s="480">
        <f t="shared" si="34"/>
        <v>0</v>
      </c>
      <c r="P63" s="480">
        <f t="shared" si="34"/>
        <v>0</v>
      </c>
      <c r="Q63" s="480">
        <f t="shared" si="34"/>
        <v>0</v>
      </c>
      <c r="R63" s="480">
        <f t="shared" si="34"/>
        <v>0</v>
      </c>
      <c r="S63" s="480">
        <f t="shared" ref="S63" si="38">S13+S26</f>
        <v>0</v>
      </c>
      <c r="T63" s="480">
        <f t="shared" si="34"/>
        <v>0</v>
      </c>
    </row>
    <row r="64" spans="2:20">
      <c r="B64" s="289">
        <v>25</v>
      </c>
      <c r="C64" s="289" t="s">
        <v>12</v>
      </c>
      <c r="D64" s="295" t="str">
        <f>Słownik!B156</f>
        <v>Reasekuracja nieproporcjonalna ubezpieczeń zdrowotnych</v>
      </c>
      <c r="E64" s="501">
        <f>E37</f>
        <v>0</v>
      </c>
      <c r="F64" s="501">
        <f>F37</f>
        <v>0</v>
      </c>
      <c r="G64" s="480">
        <f>E64-F64</f>
        <v>0</v>
      </c>
      <c r="H64" s="501">
        <f>H37</f>
        <v>0</v>
      </c>
      <c r="I64" s="501">
        <f>I37</f>
        <v>0</v>
      </c>
      <c r="J64" s="480">
        <f>H64-I64</f>
        <v>0</v>
      </c>
      <c r="K64" s="501">
        <f t="shared" ref="K64:T64" si="39">K37</f>
        <v>0</v>
      </c>
      <c r="L64" s="501">
        <f t="shared" si="39"/>
        <v>0</v>
      </c>
      <c r="M64" s="501">
        <f>M37</f>
        <v>0</v>
      </c>
      <c r="N64" s="501">
        <f t="shared" si="39"/>
        <v>0</v>
      </c>
      <c r="O64" s="501">
        <f t="shared" si="39"/>
        <v>0</v>
      </c>
      <c r="P64" s="501">
        <f t="shared" si="39"/>
        <v>0</v>
      </c>
      <c r="Q64" s="501">
        <f t="shared" si="39"/>
        <v>0</v>
      </c>
      <c r="R64" s="501">
        <f t="shared" si="39"/>
        <v>0</v>
      </c>
      <c r="S64" s="501">
        <f t="shared" ref="S64" si="40">S37</f>
        <v>0</v>
      </c>
      <c r="T64" s="501">
        <f t="shared" si="39"/>
        <v>0</v>
      </c>
    </row>
  </sheetData>
  <mergeCells count="38">
    <mergeCell ref="B60:D60"/>
    <mergeCell ref="M46:M47"/>
    <mergeCell ref="S45:S47"/>
    <mergeCell ref="K8:K9"/>
    <mergeCell ref="L8:L9"/>
    <mergeCell ref="N8:O8"/>
    <mergeCell ref="P8:Q8"/>
    <mergeCell ref="C7:C9"/>
    <mergeCell ref="D7:D9"/>
    <mergeCell ref="N7:Q7"/>
    <mergeCell ref="R7:R9"/>
    <mergeCell ref="S7:S9"/>
    <mergeCell ref="P46:Q46"/>
    <mergeCell ref="R45:R47"/>
    <mergeCell ref="C36:D36"/>
    <mergeCell ref="C45:C47"/>
    <mergeCell ref="B2:T2"/>
    <mergeCell ref="B45:B47"/>
    <mergeCell ref="C4:D4"/>
    <mergeCell ref="E46:G46"/>
    <mergeCell ref="H46:J46"/>
    <mergeCell ref="K46:K47"/>
    <mergeCell ref="L46:L47"/>
    <mergeCell ref="N46:O46"/>
    <mergeCell ref="C3:F3"/>
    <mergeCell ref="E7:M7"/>
    <mergeCell ref="M8:M9"/>
    <mergeCell ref="E45:L45"/>
    <mergeCell ref="N45:Q45"/>
    <mergeCell ref="C10:D10"/>
    <mergeCell ref="C23:D23"/>
    <mergeCell ref="D45:D47"/>
    <mergeCell ref="E8:G8"/>
    <mergeCell ref="H8:J8"/>
    <mergeCell ref="T7:T9"/>
    <mergeCell ref="T45:T47"/>
    <mergeCell ref="C41:D41"/>
    <mergeCell ref="C42:D42"/>
  </mergeCells>
  <hyperlinks>
    <hyperlink ref="E4" location="Indeks!A1" display="Indeks"/>
  </hyperlinks>
  <pageMargins left="0.7" right="0.7" top="0.75" bottom="0.75" header="0.3" footer="0.3"/>
  <pageSetup paperSize="9" scale="70" orientation="landscape" r:id="rId1"/>
  <colBreaks count="1" manualBreakCount="1">
    <brk id="13" min="1" max="58" man="1"/>
  </colBreaks>
  <ignoredErrors>
    <ignoredError sqref="B2:S2 B44:S46 B36:F36 H36:S36 B8:S9 B4:M5 B6:M6 B3:M3 B23:L23 B11:D22 G11:G22 J11:J22 M12:M19 B24:D35 G24:G35 J24:J35 M25:M35 B37:D40 G37:G40 J37:J40 M37:M40 B10:L10 N10:S10 N23:S23 B7:S7 S37:S40 C41:C42 M21:M22 B47:N47 P47:S47 T2 T44:T46 T8:T9 T10:T40 B48:S65 T48:T65 T47 B66:T66" unlockedFormula="1"/>
    <ignoredError sqref="G36 O47" formula="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tabColor theme="1" tint="0.34998626667073579"/>
  </sheetPr>
  <dimension ref="B2:M23"/>
  <sheetViews>
    <sheetView showGridLines="0" zoomScaleNormal="100" workbookViewId="0"/>
  </sheetViews>
  <sheetFormatPr defaultRowHeight="15"/>
  <cols>
    <col min="1" max="1" width="9.140625" style="37"/>
    <col min="2" max="2" width="5.7109375" style="38" customWidth="1"/>
    <col min="3" max="3" width="62.140625" style="37" customWidth="1"/>
    <col min="4" max="4" width="13.5703125" style="37" customWidth="1"/>
    <col min="5" max="5" width="17.5703125" style="37" customWidth="1"/>
    <col min="6" max="9" width="13.5703125" style="37" customWidth="1"/>
    <col min="10" max="11" width="9.140625" style="37"/>
    <col min="12" max="12" width="10.7109375" style="37" customWidth="1"/>
    <col min="13" max="13" width="11.28515625" style="37" customWidth="1"/>
    <col min="14" max="16384" width="9.140625" style="37"/>
  </cols>
  <sheetData>
    <row r="2" spans="2:13" ht="33" customHeight="1">
      <c r="B2" s="859" t="str">
        <f>Słownik!B157</f>
        <v>Składki oraz rezerwy techniczno-ubezpieczeniowe - ubezpieczenia na życie</v>
      </c>
      <c r="C2" s="859"/>
      <c r="D2" s="859"/>
      <c r="E2" s="859"/>
      <c r="F2" s="859"/>
      <c r="G2" s="859"/>
      <c r="H2" s="859"/>
      <c r="I2" s="859"/>
      <c r="J2" s="859"/>
      <c r="K2" s="859"/>
      <c r="L2" s="859"/>
      <c r="M2" s="859"/>
    </row>
    <row r="3" spans="2:13">
      <c r="B3" s="729" t="str">
        <f>Słownik!B10</f>
        <v>Nazwa zakładu ubezpieczeń/reasekuracji:</v>
      </c>
      <c r="C3" s="729"/>
      <c r="D3" s="729"/>
      <c r="E3" s="729"/>
      <c r="F3" s="297"/>
      <c r="G3" s="297"/>
      <c r="H3" s="297"/>
      <c r="I3" s="297"/>
      <c r="J3" s="297"/>
      <c r="K3" s="297"/>
      <c r="L3" s="297"/>
      <c r="M3" s="297"/>
    </row>
    <row r="4" spans="2:13">
      <c r="B4" s="822" t="str">
        <f>IF(Nazwa_ZU=0," ",Nazwa_ZU)</f>
        <v xml:space="preserve"> </v>
      </c>
      <c r="C4" s="822"/>
      <c r="D4" s="823"/>
      <c r="E4" s="248" t="str">
        <f>Słownik!$B$306</f>
        <v>Indeks</v>
      </c>
      <c r="F4" s="297"/>
      <c r="G4" s="297"/>
      <c r="H4" s="297"/>
      <c r="I4" s="297"/>
      <c r="J4" s="297"/>
      <c r="K4" s="297"/>
      <c r="L4" s="297"/>
      <c r="M4" s="297"/>
    </row>
    <row r="5" spans="2:13">
      <c r="B5" s="298" t="s">
        <v>683</v>
      </c>
      <c r="C5" s="297"/>
      <c r="D5" s="297"/>
      <c r="E5" s="299"/>
      <c r="F5" s="297"/>
      <c r="G5" s="297"/>
      <c r="H5" s="297"/>
      <c r="I5" s="297"/>
      <c r="J5" s="297"/>
      <c r="K5" s="297"/>
      <c r="L5" s="297"/>
      <c r="M5" s="297"/>
    </row>
    <row r="6" spans="2:13" ht="15" customHeight="1">
      <c r="B6" s="860" t="str">
        <f>Słownik!B158</f>
        <v>Lp.</v>
      </c>
      <c r="C6" s="860" t="str">
        <f>Słownik!B159</f>
        <v>Linia biznesu - zobowiązania ubezpieczeń na życie</v>
      </c>
      <c r="D6" s="744" t="str">
        <f>Słownik!B115</f>
        <v>Rezerwy techniczno-ubezpieczeniowe</v>
      </c>
      <c r="E6" s="745"/>
      <c r="F6" s="745"/>
      <c r="G6" s="745"/>
      <c r="H6" s="745"/>
      <c r="I6" s="746"/>
      <c r="J6" s="744" t="str">
        <f>Słownik!B124</f>
        <v>Składka</v>
      </c>
      <c r="K6" s="745"/>
      <c r="L6" s="745"/>
      <c r="M6" s="745"/>
    </row>
    <row r="7" spans="2:13" ht="15" customHeight="1">
      <c r="B7" s="857"/>
      <c r="C7" s="857"/>
      <c r="D7" s="746" t="str">
        <f>Słownik!B160</f>
        <v>Najlepsze oszacowanie</v>
      </c>
      <c r="E7" s="766"/>
      <c r="F7" s="766"/>
      <c r="G7" s="846" t="str">
        <f>Słownik!B121</f>
        <v>Margines ryzyka</v>
      </c>
      <c r="H7" s="846" t="str">
        <f>Słownik!B122</f>
        <v>RTU liczone jako całość</v>
      </c>
      <c r="I7" s="846" t="str">
        <f>Słownik!B123</f>
        <v>RTU razem</v>
      </c>
      <c r="J7" s="746" t="str">
        <f>Słownik!B125</f>
        <v>Przypisana</v>
      </c>
      <c r="K7" s="766"/>
      <c r="L7" s="746" t="str">
        <f>Słownik!B126</f>
        <v>Zarobiona</v>
      </c>
      <c r="M7" s="766"/>
    </row>
    <row r="8" spans="2:13" ht="42.75" customHeight="1">
      <c r="B8" s="861"/>
      <c r="C8" s="861"/>
      <c r="D8" s="300" t="str">
        <f>Słownik!B118</f>
        <v>Brutto</v>
      </c>
      <c r="E8" s="123" t="str">
        <f>Słownik!B119</f>
        <v xml:space="preserve">Kwoty należne z umów reasekuracji </v>
      </c>
      <c r="F8" s="127" t="str">
        <f>Słownik!B120</f>
        <v>Na udziale własnym</v>
      </c>
      <c r="G8" s="847"/>
      <c r="H8" s="847"/>
      <c r="I8" s="847"/>
      <c r="J8" s="301" t="str">
        <f>Słownik!B118</f>
        <v>Brutto</v>
      </c>
      <c r="K8" s="127" t="str">
        <f>Słownik!B120</f>
        <v>Na udziale własnym</v>
      </c>
      <c r="L8" s="301" t="str">
        <f>Słownik!B118</f>
        <v>Brutto</v>
      </c>
      <c r="M8" s="127" t="str">
        <f>Słownik!B120</f>
        <v>Na udziale własnym</v>
      </c>
    </row>
    <row r="9" spans="2:13" ht="15.75" customHeight="1">
      <c r="B9" s="849" t="str">
        <f>Słownik!B161</f>
        <v>Zobowiązania z ubezpieczeń na życie - działalność bezpośrednia</v>
      </c>
      <c r="C9" s="862"/>
      <c r="D9" s="480">
        <f>SUM(D10:D15)</f>
        <v>0</v>
      </c>
      <c r="E9" s="480">
        <f>SUM(E10:E15)</f>
        <v>0</v>
      </c>
      <c r="F9" s="480">
        <f>SUM(F10:F15)</f>
        <v>0</v>
      </c>
      <c r="G9" s="480">
        <f t="shared" ref="G9:M9" si="0">SUM(G10:G15)</f>
        <v>0</v>
      </c>
      <c r="H9" s="480">
        <f t="shared" si="0"/>
        <v>0</v>
      </c>
      <c r="I9" s="480">
        <f>SUM(I10:I15)</f>
        <v>0</v>
      </c>
      <c r="J9" s="480">
        <f t="shared" si="0"/>
        <v>0</v>
      </c>
      <c r="K9" s="480">
        <f t="shared" si="0"/>
        <v>0</v>
      </c>
      <c r="L9" s="480">
        <f t="shared" si="0"/>
        <v>0</v>
      </c>
      <c r="M9" s="480">
        <f t="shared" si="0"/>
        <v>0</v>
      </c>
    </row>
    <row r="10" spans="2:13">
      <c r="B10" s="288" t="s">
        <v>780</v>
      </c>
      <c r="C10" s="302" t="str">
        <f>Słownik!B162</f>
        <v>Ubezpieczenia zdrowotne</v>
      </c>
      <c r="D10" s="503">
        <v>0</v>
      </c>
      <c r="E10" s="504">
        <v>0</v>
      </c>
      <c r="F10" s="484">
        <f>D10-E10</f>
        <v>0</v>
      </c>
      <c r="G10" s="504">
        <v>0</v>
      </c>
      <c r="H10" s="486">
        <v>0</v>
      </c>
      <c r="I10" s="480">
        <f>D10+G10+H10</f>
        <v>0</v>
      </c>
      <c r="J10" s="505">
        <v>0</v>
      </c>
      <c r="K10" s="486">
        <v>0</v>
      </c>
      <c r="L10" s="505">
        <v>0</v>
      </c>
      <c r="M10" s="486">
        <v>0</v>
      </c>
    </row>
    <row r="11" spans="2:13">
      <c r="B11" s="288" t="s">
        <v>781</v>
      </c>
      <c r="C11" s="302" t="str">
        <f>Słownik!B163</f>
        <v>Ubezpieczenia na życie z udziałem w zyskach</v>
      </c>
      <c r="D11" s="489">
        <v>0</v>
      </c>
      <c r="E11" s="465">
        <v>0</v>
      </c>
      <c r="F11" s="480">
        <f t="shared" ref="F11:F18" si="1">D11-E11</f>
        <v>0</v>
      </c>
      <c r="G11" s="465">
        <v>0</v>
      </c>
      <c r="H11" s="490">
        <v>0</v>
      </c>
      <c r="I11" s="480">
        <f t="shared" ref="I11:I15" si="2">D11+G11+H11</f>
        <v>0</v>
      </c>
      <c r="J11" s="487">
        <v>0</v>
      </c>
      <c r="K11" s="490">
        <v>0</v>
      </c>
      <c r="L11" s="487">
        <v>0</v>
      </c>
      <c r="M11" s="490">
        <v>0</v>
      </c>
    </row>
    <row r="12" spans="2:13">
      <c r="B12" s="288" t="s">
        <v>782</v>
      </c>
      <c r="C12" s="302" t="str">
        <f>Słownik!B164</f>
        <v>Ubezpieczenia związane z wartością indeksu i ubezpieczenia związane z UFK</v>
      </c>
      <c r="D12" s="489">
        <v>0</v>
      </c>
      <c r="E12" s="465">
        <v>0</v>
      </c>
      <c r="F12" s="480">
        <f t="shared" si="1"/>
        <v>0</v>
      </c>
      <c r="G12" s="465">
        <v>0</v>
      </c>
      <c r="H12" s="490">
        <v>0</v>
      </c>
      <c r="I12" s="480">
        <f t="shared" si="2"/>
        <v>0</v>
      </c>
      <c r="J12" s="487">
        <v>0</v>
      </c>
      <c r="K12" s="490">
        <v>0</v>
      </c>
      <c r="L12" s="487">
        <v>0</v>
      </c>
      <c r="M12" s="490">
        <v>0</v>
      </c>
    </row>
    <row r="13" spans="2:13">
      <c r="B13" s="288" t="s">
        <v>783</v>
      </c>
      <c r="C13" s="302" t="str">
        <f>Słownik!B165</f>
        <v>Pozostałe ubezpieczenia na życie</v>
      </c>
      <c r="D13" s="489">
        <v>0</v>
      </c>
      <c r="E13" s="465">
        <v>0</v>
      </c>
      <c r="F13" s="480">
        <f t="shared" si="1"/>
        <v>0</v>
      </c>
      <c r="G13" s="465">
        <v>0</v>
      </c>
      <c r="H13" s="490">
        <v>0</v>
      </c>
      <c r="I13" s="480">
        <f t="shared" si="2"/>
        <v>0</v>
      </c>
      <c r="J13" s="487">
        <v>0</v>
      </c>
      <c r="K13" s="490">
        <v>0</v>
      </c>
      <c r="L13" s="487">
        <v>0</v>
      </c>
      <c r="M13" s="490">
        <v>0</v>
      </c>
    </row>
    <row r="14" spans="2:13" ht="33" customHeight="1">
      <c r="B14" s="288" t="s">
        <v>784</v>
      </c>
      <c r="C14" s="303" t="str">
        <f>Słownik!B166</f>
        <v>Ubezpieczenia rentowe związane z umowami ubezpieczeń innych niż na życie i dot. zobowiązań z tytułu ubezpieczeń zdrowotnych</v>
      </c>
      <c r="D14" s="489">
        <v>0</v>
      </c>
      <c r="E14" s="465">
        <v>0</v>
      </c>
      <c r="F14" s="480">
        <f t="shared" si="1"/>
        <v>0</v>
      </c>
      <c r="G14" s="465">
        <v>0</v>
      </c>
      <c r="H14" s="490">
        <v>0</v>
      </c>
      <c r="I14" s="480">
        <f t="shared" si="2"/>
        <v>0</v>
      </c>
      <c r="J14" s="487">
        <v>0</v>
      </c>
      <c r="K14" s="490">
        <v>0</v>
      </c>
      <c r="L14" s="487">
        <v>0</v>
      </c>
      <c r="M14" s="490">
        <v>0</v>
      </c>
    </row>
    <row r="15" spans="2:13" ht="39" customHeight="1">
      <c r="B15" s="289" t="s">
        <v>785</v>
      </c>
      <c r="C15" s="304" t="str">
        <f>Słownik!B167</f>
        <v>Ubezpieczenia rentowe związane z umowami ubezpieczeń innych niż na życie i dot. zobowiązań ubezpieczeniowych innych niż zobowiązania z tytułu ubezpieczeń zdrowotnych</v>
      </c>
      <c r="D15" s="492">
        <v>0</v>
      </c>
      <c r="E15" s="495">
        <v>0</v>
      </c>
      <c r="F15" s="506">
        <f t="shared" si="1"/>
        <v>0</v>
      </c>
      <c r="G15" s="495">
        <v>0</v>
      </c>
      <c r="H15" s="466">
        <v>0</v>
      </c>
      <c r="I15" s="480">
        <f t="shared" si="2"/>
        <v>0</v>
      </c>
      <c r="J15" s="507">
        <v>0</v>
      </c>
      <c r="K15" s="466">
        <v>0</v>
      </c>
      <c r="L15" s="507">
        <v>0</v>
      </c>
      <c r="M15" s="466">
        <v>0</v>
      </c>
    </row>
    <row r="16" spans="2:13" ht="15.75" customHeight="1">
      <c r="B16" s="849" t="str">
        <f>Słownik!B168</f>
        <v>Zobowiązania z ubezpieczeń na życie - reasekuracja czynna</v>
      </c>
      <c r="C16" s="849"/>
      <c r="D16" s="480">
        <f>SUM(D17:D18)</f>
        <v>0</v>
      </c>
      <c r="E16" s="480">
        <f t="shared" ref="E16:M16" si="3">SUM(E17:E18)</f>
        <v>0</v>
      </c>
      <c r="F16" s="480">
        <f t="shared" si="3"/>
        <v>0</v>
      </c>
      <c r="G16" s="480">
        <f t="shared" si="3"/>
        <v>0</v>
      </c>
      <c r="H16" s="480">
        <f t="shared" si="3"/>
        <v>0</v>
      </c>
      <c r="I16" s="480">
        <f>SUM(I17:I18)</f>
        <v>0</v>
      </c>
      <c r="J16" s="480">
        <f t="shared" si="3"/>
        <v>0</v>
      </c>
      <c r="K16" s="480">
        <f t="shared" si="3"/>
        <v>0</v>
      </c>
      <c r="L16" s="480">
        <f t="shared" si="3"/>
        <v>0</v>
      </c>
      <c r="M16" s="480">
        <f t="shared" si="3"/>
        <v>0</v>
      </c>
    </row>
    <row r="17" spans="2:13">
      <c r="B17" s="288" t="s">
        <v>786</v>
      </c>
      <c r="C17" s="287" t="str">
        <f>Słownik!B169</f>
        <v>Reasekuracja ubezpieczeń zdrowotnych</v>
      </c>
      <c r="D17" s="485">
        <v>0</v>
      </c>
      <c r="E17" s="504">
        <v>0</v>
      </c>
      <c r="F17" s="484">
        <f t="shared" si="1"/>
        <v>0</v>
      </c>
      <c r="G17" s="504">
        <v>0</v>
      </c>
      <c r="H17" s="486">
        <v>0</v>
      </c>
      <c r="I17" s="480">
        <f>D17+G17+H17</f>
        <v>0</v>
      </c>
      <c r="J17" s="505">
        <v>0</v>
      </c>
      <c r="K17" s="504">
        <v>0</v>
      </c>
      <c r="L17" s="504">
        <v>0</v>
      </c>
      <c r="M17" s="486">
        <v>0</v>
      </c>
    </row>
    <row r="18" spans="2:13">
      <c r="B18" s="289" t="s">
        <v>787</v>
      </c>
      <c r="C18" s="292" t="str">
        <f>Słownik!B170</f>
        <v>Reasekuracja ubezpieczeń na życie</v>
      </c>
      <c r="D18" s="492">
        <v>0</v>
      </c>
      <c r="E18" s="466">
        <v>0</v>
      </c>
      <c r="F18" s="480">
        <f t="shared" si="1"/>
        <v>0</v>
      </c>
      <c r="G18" s="494">
        <v>0</v>
      </c>
      <c r="H18" s="466">
        <v>0</v>
      </c>
      <c r="I18" s="480">
        <f>D18+G18+H18</f>
        <v>0</v>
      </c>
      <c r="J18" s="494">
        <v>0</v>
      </c>
      <c r="K18" s="496">
        <v>0</v>
      </c>
      <c r="L18" s="496">
        <v>0</v>
      </c>
      <c r="M18" s="466">
        <v>0</v>
      </c>
    </row>
    <row r="19" spans="2:13" ht="27.75" customHeight="1">
      <c r="B19" s="849" t="str">
        <f>Słownik!B487</f>
        <v>Rezerwy techniczno-ubezpieczeniowe obliczone z uwzględnieniem korekty dopasowującej</v>
      </c>
      <c r="C19" s="849"/>
      <c r="I19" s="656"/>
    </row>
    <row r="20" spans="2:13" ht="30.75" customHeight="1">
      <c r="B20" s="849" t="str">
        <f>Słownik!B488</f>
        <v>Rezerwy techniczno-ubezpieczeniowe obliczone z uwzględnieniem korekty z tytułu zmienności</v>
      </c>
      <c r="C20" s="849"/>
      <c r="I20" s="655"/>
    </row>
    <row r="21" spans="2:13">
      <c r="B21" s="37"/>
    </row>
    <row r="22" spans="2:13">
      <c r="B22" s="37"/>
    </row>
    <row r="23" spans="2:13">
      <c r="B23" s="37"/>
    </row>
  </sheetData>
  <mergeCells count="17">
    <mergeCell ref="B20:C20"/>
    <mergeCell ref="B9:C9"/>
    <mergeCell ref="B16:C16"/>
    <mergeCell ref="D6:I6"/>
    <mergeCell ref="I7:I8"/>
    <mergeCell ref="B19:C19"/>
    <mergeCell ref="B2:M2"/>
    <mergeCell ref="B3:E3"/>
    <mergeCell ref="B4:D4"/>
    <mergeCell ref="B6:B8"/>
    <mergeCell ref="C6:C8"/>
    <mergeCell ref="J6:M6"/>
    <mergeCell ref="D7:F7"/>
    <mergeCell ref="G7:G8"/>
    <mergeCell ref="H7:H8"/>
    <mergeCell ref="J7:K7"/>
    <mergeCell ref="L7:M7"/>
  </mergeCells>
  <hyperlinks>
    <hyperlink ref="E4" location="Indeks!A1" display="Indeks"/>
  </hyperlinks>
  <pageMargins left="0.7" right="0.7" top="0.75" bottom="0.75" header="0.3" footer="0.3"/>
  <pageSetup paperSize="9" scale="63" orientation="landscape" r:id="rId1"/>
  <colBreaks count="1" manualBreakCount="1">
    <brk id="9" min="1" max="16" man="1"/>
  </colBreaks>
  <ignoredErrors>
    <ignoredError sqref="B2:M9 B16:M18 B15:C15 F15 I15 B14:C14 B10:C13 F10:F13 I10:I13 F14 I14"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tabColor theme="1" tint="0.34998626667073579"/>
  </sheetPr>
  <dimension ref="B2:K40"/>
  <sheetViews>
    <sheetView zoomScaleNormal="100" workbookViewId="0"/>
  </sheetViews>
  <sheetFormatPr defaultRowHeight="15"/>
  <cols>
    <col min="1" max="1" width="9.140625" style="1"/>
    <col min="2" max="2" width="20.85546875" style="1" customWidth="1"/>
    <col min="3" max="10" width="25.7109375" style="1" customWidth="1"/>
    <col min="11" max="11" width="26.28515625" style="1" customWidth="1"/>
    <col min="12" max="16384" width="9.140625" style="1"/>
  </cols>
  <sheetData>
    <row r="2" spans="2:11" ht="49.5" customHeight="1">
      <c r="B2" s="859" t="str">
        <f>Słownik!B171</f>
        <v>Projekcja przyszłych przepływów pieniężnych - ubezpieczenia inne niż na życie</v>
      </c>
      <c r="C2" s="859"/>
      <c r="D2" s="859"/>
      <c r="E2" s="859"/>
      <c r="F2" s="859"/>
      <c r="G2" s="859"/>
      <c r="H2" s="859"/>
      <c r="I2" s="859"/>
      <c r="J2" s="859"/>
      <c r="K2" s="859"/>
    </row>
    <row r="3" spans="2:11" ht="20.25" customHeight="1">
      <c r="B3" s="729" t="str">
        <f>Słownik!B10</f>
        <v>Nazwa zakładu ubezpieczeń/reasekuracji:</v>
      </c>
      <c r="C3" s="729"/>
      <c r="D3" s="729"/>
      <c r="E3" s="729"/>
      <c r="F3" s="246"/>
      <c r="G3" s="246"/>
      <c r="H3" s="246"/>
      <c r="I3" s="246"/>
      <c r="J3" s="246"/>
      <c r="K3" s="246"/>
    </row>
    <row r="4" spans="2:11" ht="15.75" customHeight="1">
      <c r="B4" s="822" t="str">
        <f>IF(Nazwa_ZU=0," ",Nazwa_ZU)</f>
        <v xml:space="preserve"> </v>
      </c>
      <c r="C4" s="822"/>
      <c r="D4" s="823"/>
      <c r="E4" s="248" t="str">
        <f>Słownik!$B$306</f>
        <v>Indeks</v>
      </c>
      <c r="F4" s="246"/>
      <c r="G4" s="246"/>
      <c r="H4" s="246"/>
      <c r="I4" s="246"/>
      <c r="J4" s="246"/>
      <c r="K4" s="246"/>
    </row>
    <row r="5" spans="2:11" ht="21" customHeight="1">
      <c r="B5" s="305" t="s">
        <v>683</v>
      </c>
      <c r="C5" s="246"/>
      <c r="D5" s="246"/>
      <c r="E5" s="246"/>
      <c r="F5" s="246"/>
      <c r="G5" s="246"/>
      <c r="H5" s="246"/>
      <c r="I5" s="246"/>
      <c r="J5" s="246"/>
      <c r="K5" s="246"/>
    </row>
    <row r="6" spans="2:11" ht="15" customHeight="1">
      <c r="B6" s="846" t="str">
        <f>Słownik!B172</f>
        <v>Lata (projekcja niezdyskontowanych oczekiwanych CF)</v>
      </c>
      <c r="C6" s="864" t="str">
        <f>Słownik!B173</f>
        <v>Najlepsze oszacowanie - rezerwa składki (brutto)</v>
      </c>
      <c r="D6" s="865"/>
      <c r="E6" s="865"/>
      <c r="F6" s="866"/>
      <c r="G6" s="864" t="str">
        <f>Słownik!B174</f>
        <v>Najlepsze oszacowanie - rezerwa szkodowa (brutto)</v>
      </c>
      <c r="H6" s="865"/>
      <c r="I6" s="865"/>
      <c r="J6" s="866"/>
      <c r="K6" s="846" t="str">
        <f>Słownik!B181</f>
        <v>Kwoty należne z umów reasekuracji (po korekcie)</v>
      </c>
    </row>
    <row r="7" spans="2:11">
      <c r="B7" s="863"/>
      <c r="C7" s="867"/>
      <c r="D7" s="868"/>
      <c r="E7" s="868"/>
      <c r="F7" s="869"/>
      <c r="G7" s="867"/>
      <c r="H7" s="868"/>
      <c r="I7" s="868"/>
      <c r="J7" s="869"/>
      <c r="K7" s="863"/>
    </row>
    <row r="8" spans="2:11" ht="15" customHeight="1">
      <c r="B8" s="863"/>
      <c r="C8" s="870" t="str">
        <f>Słownik!B175</f>
        <v xml:space="preserve">CF - wypływy </v>
      </c>
      <c r="D8" s="871"/>
      <c r="E8" s="870" t="str">
        <f>Słownik!B176</f>
        <v>CF - wpływy</v>
      </c>
      <c r="F8" s="871"/>
      <c r="G8" s="870" t="str">
        <f>Słownik!B175</f>
        <v xml:space="preserve">CF - wypływy </v>
      </c>
      <c r="H8" s="871"/>
      <c r="I8" s="870" t="str">
        <f>Słownik!B176</f>
        <v>CF - wpływy</v>
      </c>
      <c r="J8" s="871"/>
      <c r="K8" s="863"/>
    </row>
    <row r="9" spans="2:11" ht="25.5">
      <c r="B9" s="847"/>
      <c r="C9" s="285" t="str">
        <f>Słownik!B177</f>
        <v xml:space="preserve">Przyszłe świadczenia </v>
      </c>
      <c r="D9" s="205" t="str">
        <f>Słownik!B178</f>
        <v>Przyszłe koszty i pozostałe wypływy</v>
      </c>
      <c r="E9" s="285" t="str">
        <f>Słownik!B179</f>
        <v>Przyszłe składki</v>
      </c>
      <c r="F9" s="285" t="str">
        <f>Słownik!B180</f>
        <v>Pozostałe wpływy</v>
      </c>
      <c r="G9" s="285" t="str">
        <f>Słownik!B177</f>
        <v xml:space="preserve">Przyszłe świadczenia </v>
      </c>
      <c r="H9" s="205" t="str">
        <f>Słownik!B178</f>
        <v>Przyszłe koszty i pozostałe wypływy</v>
      </c>
      <c r="I9" s="285" t="str">
        <f>Słownik!B179</f>
        <v>Przyszłe składki</v>
      </c>
      <c r="J9" s="285" t="str">
        <f>Słownik!B180</f>
        <v>Pozostałe wpływy</v>
      </c>
      <c r="K9" s="847"/>
    </row>
    <row r="10" spans="2:11">
      <c r="B10" s="111" t="s">
        <v>7</v>
      </c>
      <c r="C10" s="504">
        <v>0</v>
      </c>
      <c r="D10" s="508">
        <v>0</v>
      </c>
      <c r="E10" s="505">
        <v>0</v>
      </c>
      <c r="F10" s="508">
        <v>0</v>
      </c>
      <c r="G10" s="505">
        <v>0</v>
      </c>
      <c r="H10" s="508">
        <v>0</v>
      </c>
      <c r="I10" s="505">
        <v>0</v>
      </c>
      <c r="J10" s="508">
        <v>0</v>
      </c>
      <c r="K10" s="509">
        <v>0</v>
      </c>
    </row>
    <row r="11" spans="2:11">
      <c r="B11" s="112" t="s">
        <v>8</v>
      </c>
      <c r="C11" s="465">
        <v>0</v>
      </c>
      <c r="D11" s="510">
        <v>0</v>
      </c>
      <c r="E11" s="487">
        <v>0</v>
      </c>
      <c r="F11" s="510">
        <v>0</v>
      </c>
      <c r="G11" s="487">
        <v>0</v>
      </c>
      <c r="H11" s="510">
        <v>0</v>
      </c>
      <c r="I11" s="487">
        <v>0</v>
      </c>
      <c r="J11" s="510">
        <v>0</v>
      </c>
      <c r="K11" s="511">
        <v>0</v>
      </c>
    </row>
    <row r="12" spans="2:11">
      <c r="B12" s="112" t="s">
        <v>10</v>
      </c>
      <c r="C12" s="465">
        <v>0</v>
      </c>
      <c r="D12" s="510">
        <v>0</v>
      </c>
      <c r="E12" s="487">
        <v>0</v>
      </c>
      <c r="F12" s="510">
        <v>0</v>
      </c>
      <c r="G12" s="487">
        <v>0</v>
      </c>
      <c r="H12" s="510">
        <v>0</v>
      </c>
      <c r="I12" s="487">
        <v>0</v>
      </c>
      <c r="J12" s="510">
        <v>0</v>
      </c>
      <c r="K12" s="511">
        <v>0</v>
      </c>
    </row>
    <row r="13" spans="2:11">
      <c r="B13" s="112" t="s">
        <v>12</v>
      </c>
      <c r="C13" s="465">
        <v>0</v>
      </c>
      <c r="D13" s="510">
        <v>0</v>
      </c>
      <c r="E13" s="487">
        <v>0</v>
      </c>
      <c r="F13" s="510">
        <v>0</v>
      </c>
      <c r="G13" s="487">
        <v>0</v>
      </c>
      <c r="H13" s="510">
        <v>0</v>
      </c>
      <c r="I13" s="487">
        <v>0</v>
      </c>
      <c r="J13" s="510">
        <v>0</v>
      </c>
      <c r="K13" s="511">
        <v>0</v>
      </c>
    </row>
    <row r="14" spans="2:11">
      <c r="B14" s="112" t="s">
        <v>14</v>
      </c>
      <c r="C14" s="465">
        <v>0</v>
      </c>
      <c r="D14" s="510">
        <v>0</v>
      </c>
      <c r="E14" s="487">
        <v>0</v>
      </c>
      <c r="F14" s="510">
        <v>0</v>
      </c>
      <c r="G14" s="487">
        <v>0</v>
      </c>
      <c r="H14" s="510">
        <v>0</v>
      </c>
      <c r="I14" s="487">
        <v>0</v>
      </c>
      <c r="J14" s="510">
        <v>0</v>
      </c>
      <c r="K14" s="511">
        <v>0</v>
      </c>
    </row>
    <row r="15" spans="2:11">
      <c r="B15" s="112" t="s">
        <v>15</v>
      </c>
      <c r="C15" s="465">
        <v>0</v>
      </c>
      <c r="D15" s="510">
        <v>0</v>
      </c>
      <c r="E15" s="487">
        <v>0</v>
      </c>
      <c r="F15" s="510">
        <v>0</v>
      </c>
      <c r="G15" s="487">
        <v>0</v>
      </c>
      <c r="H15" s="510">
        <v>0</v>
      </c>
      <c r="I15" s="487">
        <v>0</v>
      </c>
      <c r="J15" s="510">
        <v>0</v>
      </c>
      <c r="K15" s="511">
        <v>0</v>
      </c>
    </row>
    <row r="16" spans="2:11">
      <c r="B16" s="112" t="s">
        <v>16</v>
      </c>
      <c r="C16" s="465">
        <v>0</v>
      </c>
      <c r="D16" s="510">
        <v>0</v>
      </c>
      <c r="E16" s="487">
        <v>0</v>
      </c>
      <c r="F16" s="510">
        <v>0</v>
      </c>
      <c r="G16" s="487">
        <v>0</v>
      </c>
      <c r="H16" s="510">
        <v>0</v>
      </c>
      <c r="I16" s="487">
        <v>0</v>
      </c>
      <c r="J16" s="510">
        <v>0</v>
      </c>
      <c r="K16" s="511">
        <v>0</v>
      </c>
    </row>
    <row r="17" spans="2:11">
      <c r="B17" s="112" t="s">
        <v>17</v>
      </c>
      <c r="C17" s="465">
        <v>0</v>
      </c>
      <c r="D17" s="510">
        <v>0</v>
      </c>
      <c r="E17" s="487">
        <v>0</v>
      </c>
      <c r="F17" s="510">
        <v>0</v>
      </c>
      <c r="G17" s="487">
        <v>0</v>
      </c>
      <c r="H17" s="510">
        <v>0</v>
      </c>
      <c r="I17" s="487">
        <v>0</v>
      </c>
      <c r="J17" s="510">
        <v>0</v>
      </c>
      <c r="K17" s="511">
        <v>0</v>
      </c>
    </row>
    <row r="18" spans="2:11">
      <c r="B18" s="112" t="s">
        <v>19</v>
      </c>
      <c r="C18" s="465">
        <v>0</v>
      </c>
      <c r="D18" s="510">
        <v>0</v>
      </c>
      <c r="E18" s="487">
        <v>0</v>
      </c>
      <c r="F18" s="510">
        <v>0</v>
      </c>
      <c r="G18" s="487">
        <v>0</v>
      </c>
      <c r="H18" s="510">
        <v>0</v>
      </c>
      <c r="I18" s="487">
        <v>0</v>
      </c>
      <c r="J18" s="510">
        <v>0</v>
      </c>
      <c r="K18" s="511">
        <v>0</v>
      </c>
    </row>
    <row r="19" spans="2:11">
      <c r="B19" s="112" t="s">
        <v>20</v>
      </c>
      <c r="C19" s="465">
        <v>0</v>
      </c>
      <c r="D19" s="510">
        <v>0</v>
      </c>
      <c r="E19" s="487">
        <v>0</v>
      </c>
      <c r="F19" s="510">
        <v>0</v>
      </c>
      <c r="G19" s="487">
        <v>0</v>
      </c>
      <c r="H19" s="510">
        <v>0</v>
      </c>
      <c r="I19" s="487">
        <v>0</v>
      </c>
      <c r="J19" s="510">
        <v>0</v>
      </c>
      <c r="K19" s="511">
        <v>0</v>
      </c>
    </row>
    <row r="20" spans="2:11">
      <c r="B20" s="112" t="s">
        <v>21</v>
      </c>
      <c r="C20" s="465">
        <v>0</v>
      </c>
      <c r="D20" s="510">
        <v>0</v>
      </c>
      <c r="E20" s="487">
        <v>0</v>
      </c>
      <c r="F20" s="510">
        <v>0</v>
      </c>
      <c r="G20" s="487">
        <v>0</v>
      </c>
      <c r="H20" s="510">
        <v>0</v>
      </c>
      <c r="I20" s="487">
        <v>0</v>
      </c>
      <c r="J20" s="510">
        <v>0</v>
      </c>
      <c r="K20" s="511">
        <v>0</v>
      </c>
    </row>
    <row r="21" spans="2:11">
      <c r="B21" s="112" t="s">
        <v>22</v>
      </c>
      <c r="C21" s="465">
        <v>0</v>
      </c>
      <c r="D21" s="510">
        <v>0</v>
      </c>
      <c r="E21" s="487">
        <v>0</v>
      </c>
      <c r="F21" s="510">
        <v>0</v>
      </c>
      <c r="G21" s="487">
        <v>0</v>
      </c>
      <c r="H21" s="510">
        <v>0</v>
      </c>
      <c r="I21" s="487">
        <v>0</v>
      </c>
      <c r="J21" s="510">
        <v>0</v>
      </c>
      <c r="K21" s="511">
        <v>0</v>
      </c>
    </row>
    <row r="22" spans="2:11">
      <c r="B22" s="112" t="s">
        <v>23</v>
      </c>
      <c r="C22" s="465">
        <v>0</v>
      </c>
      <c r="D22" s="510">
        <v>0</v>
      </c>
      <c r="E22" s="487">
        <v>0</v>
      </c>
      <c r="F22" s="510">
        <v>0</v>
      </c>
      <c r="G22" s="487">
        <v>0</v>
      </c>
      <c r="H22" s="510">
        <v>0</v>
      </c>
      <c r="I22" s="487">
        <v>0</v>
      </c>
      <c r="J22" s="510">
        <v>0</v>
      </c>
      <c r="K22" s="511">
        <v>0</v>
      </c>
    </row>
    <row r="23" spans="2:11">
      <c r="B23" s="112" t="s">
        <v>24</v>
      </c>
      <c r="C23" s="465">
        <v>0</v>
      </c>
      <c r="D23" s="510">
        <v>0</v>
      </c>
      <c r="E23" s="487">
        <v>0</v>
      </c>
      <c r="F23" s="510">
        <v>0</v>
      </c>
      <c r="G23" s="487">
        <v>0</v>
      </c>
      <c r="H23" s="510">
        <v>0</v>
      </c>
      <c r="I23" s="487">
        <v>0</v>
      </c>
      <c r="J23" s="510">
        <v>0</v>
      </c>
      <c r="K23" s="511">
        <v>0</v>
      </c>
    </row>
    <row r="24" spans="2:11">
      <c r="B24" s="112" t="s">
        <v>25</v>
      </c>
      <c r="C24" s="465">
        <v>0</v>
      </c>
      <c r="D24" s="510">
        <v>0</v>
      </c>
      <c r="E24" s="487">
        <v>0</v>
      </c>
      <c r="F24" s="510">
        <v>0</v>
      </c>
      <c r="G24" s="487">
        <v>0</v>
      </c>
      <c r="H24" s="510">
        <v>0</v>
      </c>
      <c r="I24" s="487">
        <v>0</v>
      </c>
      <c r="J24" s="510">
        <v>0</v>
      </c>
      <c r="K24" s="511">
        <v>0</v>
      </c>
    </row>
    <row r="25" spans="2:11">
      <c r="B25" s="112" t="s">
        <v>26</v>
      </c>
      <c r="C25" s="465">
        <v>0</v>
      </c>
      <c r="D25" s="510">
        <v>0</v>
      </c>
      <c r="E25" s="487">
        <v>0</v>
      </c>
      <c r="F25" s="510">
        <v>0</v>
      </c>
      <c r="G25" s="487">
        <v>0</v>
      </c>
      <c r="H25" s="510">
        <v>0</v>
      </c>
      <c r="I25" s="487">
        <v>0</v>
      </c>
      <c r="J25" s="510">
        <v>0</v>
      </c>
      <c r="K25" s="511">
        <v>0</v>
      </c>
    </row>
    <row r="26" spans="2:11">
      <c r="B26" s="112" t="s">
        <v>27</v>
      </c>
      <c r="C26" s="465">
        <v>0</v>
      </c>
      <c r="D26" s="510">
        <v>0</v>
      </c>
      <c r="E26" s="487">
        <v>0</v>
      </c>
      <c r="F26" s="510">
        <v>0</v>
      </c>
      <c r="G26" s="487">
        <v>0</v>
      </c>
      <c r="H26" s="510">
        <v>0</v>
      </c>
      <c r="I26" s="487">
        <v>0</v>
      </c>
      <c r="J26" s="510">
        <v>0</v>
      </c>
      <c r="K26" s="511">
        <v>0</v>
      </c>
    </row>
    <row r="27" spans="2:11">
      <c r="B27" s="112" t="s">
        <v>28</v>
      </c>
      <c r="C27" s="465">
        <v>0</v>
      </c>
      <c r="D27" s="510">
        <v>0</v>
      </c>
      <c r="E27" s="487">
        <v>0</v>
      </c>
      <c r="F27" s="510">
        <v>0</v>
      </c>
      <c r="G27" s="487">
        <v>0</v>
      </c>
      <c r="H27" s="510">
        <v>0</v>
      </c>
      <c r="I27" s="487">
        <v>0</v>
      </c>
      <c r="J27" s="510">
        <v>0</v>
      </c>
      <c r="K27" s="511">
        <v>0</v>
      </c>
    </row>
    <row r="28" spans="2:11">
      <c r="B28" s="112" t="s">
        <v>29</v>
      </c>
      <c r="C28" s="465">
        <v>0</v>
      </c>
      <c r="D28" s="510">
        <v>0</v>
      </c>
      <c r="E28" s="487">
        <v>0</v>
      </c>
      <c r="F28" s="510">
        <v>0</v>
      </c>
      <c r="G28" s="487">
        <v>0</v>
      </c>
      <c r="H28" s="510">
        <v>0</v>
      </c>
      <c r="I28" s="487">
        <v>0</v>
      </c>
      <c r="J28" s="510">
        <v>0</v>
      </c>
      <c r="K28" s="511">
        <v>0</v>
      </c>
    </row>
    <row r="29" spans="2:11">
      <c r="B29" s="112" t="s">
        <v>31</v>
      </c>
      <c r="C29" s="465">
        <v>0</v>
      </c>
      <c r="D29" s="510">
        <v>0</v>
      </c>
      <c r="E29" s="487">
        <v>0</v>
      </c>
      <c r="F29" s="510">
        <v>0</v>
      </c>
      <c r="G29" s="487">
        <v>0</v>
      </c>
      <c r="H29" s="510">
        <v>0</v>
      </c>
      <c r="I29" s="487">
        <v>0</v>
      </c>
      <c r="J29" s="510">
        <v>0</v>
      </c>
      <c r="K29" s="511">
        <v>0</v>
      </c>
    </row>
    <row r="30" spans="2:11">
      <c r="B30" s="112" t="s">
        <v>32</v>
      </c>
      <c r="C30" s="465">
        <v>0</v>
      </c>
      <c r="D30" s="510">
        <v>0</v>
      </c>
      <c r="E30" s="487">
        <v>0</v>
      </c>
      <c r="F30" s="510">
        <v>0</v>
      </c>
      <c r="G30" s="487">
        <v>0</v>
      </c>
      <c r="H30" s="510">
        <v>0</v>
      </c>
      <c r="I30" s="487">
        <v>0</v>
      </c>
      <c r="J30" s="510">
        <v>0</v>
      </c>
      <c r="K30" s="511">
        <v>0</v>
      </c>
    </row>
    <row r="31" spans="2:11">
      <c r="B31" s="112" t="s">
        <v>33</v>
      </c>
      <c r="C31" s="465">
        <v>0</v>
      </c>
      <c r="D31" s="510">
        <v>0</v>
      </c>
      <c r="E31" s="487">
        <v>0</v>
      </c>
      <c r="F31" s="510">
        <v>0</v>
      </c>
      <c r="G31" s="487">
        <v>0</v>
      </c>
      <c r="H31" s="510">
        <v>0</v>
      </c>
      <c r="I31" s="487">
        <v>0</v>
      </c>
      <c r="J31" s="510">
        <v>0</v>
      </c>
      <c r="K31" s="511">
        <v>0</v>
      </c>
    </row>
    <row r="32" spans="2:11">
      <c r="B32" s="112" t="s">
        <v>34</v>
      </c>
      <c r="C32" s="465">
        <v>0</v>
      </c>
      <c r="D32" s="510">
        <v>0</v>
      </c>
      <c r="E32" s="487">
        <v>0</v>
      </c>
      <c r="F32" s="510">
        <v>0</v>
      </c>
      <c r="G32" s="487">
        <v>0</v>
      </c>
      <c r="H32" s="510">
        <v>0</v>
      </c>
      <c r="I32" s="487">
        <v>0</v>
      </c>
      <c r="J32" s="510">
        <v>0</v>
      </c>
      <c r="K32" s="511">
        <v>0</v>
      </c>
    </row>
    <row r="33" spans="2:11">
      <c r="B33" s="112" t="s">
        <v>36</v>
      </c>
      <c r="C33" s="465">
        <v>0</v>
      </c>
      <c r="D33" s="510">
        <v>0</v>
      </c>
      <c r="E33" s="487">
        <v>0</v>
      </c>
      <c r="F33" s="510">
        <v>0</v>
      </c>
      <c r="G33" s="487">
        <v>0</v>
      </c>
      <c r="H33" s="510">
        <v>0</v>
      </c>
      <c r="I33" s="487">
        <v>0</v>
      </c>
      <c r="J33" s="510">
        <v>0</v>
      </c>
      <c r="K33" s="511">
        <v>0</v>
      </c>
    </row>
    <row r="34" spans="2:11">
      <c r="B34" s="112" t="s">
        <v>732</v>
      </c>
      <c r="C34" s="465">
        <v>0</v>
      </c>
      <c r="D34" s="510">
        <v>0</v>
      </c>
      <c r="E34" s="487">
        <v>0</v>
      </c>
      <c r="F34" s="510">
        <v>0</v>
      </c>
      <c r="G34" s="487">
        <v>0</v>
      </c>
      <c r="H34" s="510">
        <v>0</v>
      </c>
      <c r="I34" s="487">
        <v>0</v>
      </c>
      <c r="J34" s="510">
        <v>0</v>
      </c>
      <c r="K34" s="511">
        <v>0</v>
      </c>
    </row>
    <row r="35" spans="2:11">
      <c r="B35" s="112" t="s">
        <v>733</v>
      </c>
      <c r="C35" s="465">
        <v>0</v>
      </c>
      <c r="D35" s="510">
        <v>0</v>
      </c>
      <c r="E35" s="487">
        <v>0</v>
      </c>
      <c r="F35" s="510">
        <v>0</v>
      </c>
      <c r="G35" s="487">
        <v>0</v>
      </c>
      <c r="H35" s="510">
        <v>0</v>
      </c>
      <c r="I35" s="487">
        <v>0</v>
      </c>
      <c r="J35" s="510">
        <v>0</v>
      </c>
      <c r="K35" s="511">
        <v>0</v>
      </c>
    </row>
    <row r="36" spans="2:11">
      <c r="B36" s="112" t="s">
        <v>734</v>
      </c>
      <c r="C36" s="465">
        <v>0</v>
      </c>
      <c r="D36" s="510">
        <v>0</v>
      </c>
      <c r="E36" s="487">
        <v>0</v>
      </c>
      <c r="F36" s="510">
        <v>0</v>
      </c>
      <c r="G36" s="487">
        <v>0</v>
      </c>
      <c r="H36" s="510">
        <v>0</v>
      </c>
      <c r="I36" s="487">
        <v>0</v>
      </c>
      <c r="J36" s="510">
        <v>0</v>
      </c>
      <c r="K36" s="511">
        <v>0</v>
      </c>
    </row>
    <row r="37" spans="2:11">
      <c r="B37" s="112" t="s">
        <v>735</v>
      </c>
      <c r="C37" s="465">
        <v>0</v>
      </c>
      <c r="D37" s="510">
        <v>0</v>
      </c>
      <c r="E37" s="487">
        <v>0</v>
      </c>
      <c r="F37" s="510">
        <v>0</v>
      </c>
      <c r="G37" s="487">
        <v>0</v>
      </c>
      <c r="H37" s="510">
        <v>0</v>
      </c>
      <c r="I37" s="487">
        <v>0</v>
      </c>
      <c r="J37" s="510">
        <v>0</v>
      </c>
      <c r="K37" s="511">
        <v>0</v>
      </c>
    </row>
    <row r="38" spans="2:11">
      <c r="B38" s="112" t="s">
        <v>780</v>
      </c>
      <c r="C38" s="465">
        <v>0</v>
      </c>
      <c r="D38" s="510">
        <v>0</v>
      </c>
      <c r="E38" s="487">
        <v>0</v>
      </c>
      <c r="F38" s="510">
        <v>0</v>
      </c>
      <c r="G38" s="487">
        <v>0</v>
      </c>
      <c r="H38" s="510">
        <v>0</v>
      </c>
      <c r="I38" s="487">
        <v>0</v>
      </c>
      <c r="J38" s="510">
        <v>0</v>
      </c>
      <c r="K38" s="511">
        <v>0</v>
      </c>
    </row>
    <row r="39" spans="2:11">
      <c r="B39" s="112" t="s">
        <v>781</v>
      </c>
      <c r="C39" s="465">
        <v>0</v>
      </c>
      <c r="D39" s="510">
        <v>0</v>
      </c>
      <c r="E39" s="487">
        <v>0</v>
      </c>
      <c r="F39" s="510">
        <v>0</v>
      </c>
      <c r="G39" s="487">
        <v>0</v>
      </c>
      <c r="H39" s="510">
        <v>0</v>
      </c>
      <c r="I39" s="487">
        <v>0</v>
      </c>
      <c r="J39" s="510">
        <v>0</v>
      </c>
      <c r="K39" s="511">
        <v>0</v>
      </c>
    </row>
    <row r="40" spans="2:11">
      <c r="B40" s="113" t="str">
        <f>Słownik!B182</f>
        <v>31. &amp; później</v>
      </c>
      <c r="C40" s="496">
        <v>0</v>
      </c>
      <c r="D40" s="512">
        <v>0</v>
      </c>
      <c r="E40" s="513">
        <v>0</v>
      </c>
      <c r="F40" s="512">
        <v>0</v>
      </c>
      <c r="G40" s="513">
        <v>0</v>
      </c>
      <c r="H40" s="512">
        <v>0</v>
      </c>
      <c r="I40" s="513">
        <v>0</v>
      </c>
      <c r="J40" s="512">
        <v>0</v>
      </c>
      <c r="K40" s="512">
        <v>0</v>
      </c>
    </row>
  </sheetData>
  <mergeCells count="11">
    <mergeCell ref="B2:K2"/>
    <mergeCell ref="B3:E3"/>
    <mergeCell ref="B4:D4"/>
    <mergeCell ref="B6:B9"/>
    <mergeCell ref="C6:F7"/>
    <mergeCell ref="G6:J7"/>
    <mergeCell ref="K6:K9"/>
    <mergeCell ref="C8:D8"/>
    <mergeCell ref="E8:F8"/>
    <mergeCell ref="G8:H8"/>
    <mergeCell ref="I8:J8"/>
  </mergeCells>
  <hyperlinks>
    <hyperlink ref="E4" location="Indeks!A1" display="Indeks"/>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26</vt:i4>
      </vt:variant>
      <vt:variant>
        <vt:lpstr>Zakresy nazwane</vt:lpstr>
      </vt:variant>
      <vt:variant>
        <vt:i4>12</vt:i4>
      </vt:variant>
    </vt:vector>
  </HeadingPairs>
  <TitlesOfParts>
    <vt:vector size="38" baseType="lpstr">
      <vt:lpstr>Indeks</vt:lpstr>
      <vt:lpstr>Instrukcje</vt:lpstr>
      <vt:lpstr>Walidacja</vt:lpstr>
      <vt:lpstr>Pytania jakościowe</vt:lpstr>
      <vt:lpstr>Bilans</vt:lpstr>
      <vt:lpstr>Cover-NonLife</vt:lpstr>
      <vt:lpstr>Cover-Life</vt:lpstr>
      <vt:lpstr>CF-NL</vt:lpstr>
      <vt:lpstr>CF-L</vt:lpstr>
      <vt:lpstr>OF</vt:lpstr>
      <vt:lpstr>SCR Schemat</vt:lpstr>
      <vt:lpstr>SCR-Market</vt:lpstr>
      <vt:lpstr>SCR-CDR</vt:lpstr>
      <vt:lpstr>CDR_pomoc</vt:lpstr>
      <vt:lpstr>SCR-UL</vt:lpstr>
      <vt:lpstr>SCR-Cat</vt:lpstr>
      <vt:lpstr>SCR-UNL</vt:lpstr>
      <vt:lpstr>SCR-UH</vt:lpstr>
      <vt:lpstr>SCR-Op</vt:lpstr>
      <vt:lpstr>SCR</vt:lpstr>
      <vt:lpstr>MCR</vt:lpstr>
      <vt:lpstr>SCR-USP</vt:lpstr>
      <vt:lpstr>Model_wewn</vt:lpstr>
      <vt:lpstr>Słownik</vt:lpstr>
      <vt:lpstr>Parametry</vt:lpstr>
      <vt:lpstr>Stopa_procentowa</vt:lpstr>
      <vt:lpstr>Corr_BSCR</vt:lpstr>
      <vt:lpstr>Corr_CDR</vt:lpstr>
      <vt:lpstr>Corr_Eq</vt:lpstr>
      <vt:lpstr>Corr_health</vt:lpstr>
      <vt:lpstr>Corr_Life</vt:lpstr>
      <vt:lpstr>Corr_Mkr_up</vt:lpstr>
      <vt:lpstr>Corr_Mkt_down</vt:lpstr>
      <vt:lpstr>Corr_NL</vt:lpstr>
      <vt:lpstr>Corr_PR</vt:lpstr>
      <vt:lpstr>Corr_pr_health</vt:lpstr>
      <vt:lpstr>Corr_SLT</vt:lpstr>
      <vt:lpstr>Nazwa_ZU</vt:lpstr>
    </vt:vector>
  </TitlesOfParts>
  <Company>UKNF</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Ringwelska-Ładak Daria;Pałka Piotr</dc:creator>
  <cp:lastModifiedBy>Szymański Grzegorz</cp:lastModifiedBy>
  <cp:lastPrinted>2014-08-01T14:26:02Z</cp:lastPrinted>
  <dcterms:created xsi:type="dcterms:W3CDTF">2014-07-29T06:46:29Z</dcterms:created>
  <dcterms:modified xsi:type="dcterms:W3CDTF">2015-11-20T12:18:38Z</dcterms:modified>
</cp:coreProperties>
</file>